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Léky Recepty" sheetId="346" r:id="rId12"/>
    <sheet name="LRp Lékaři" sheetId="415" r:id="rId13"/>
    <sheet name="LRp Detail" sheetId="347" r:id="rId14"/>
    <sheet name="LRp PL" sheetId="388" r:id="rId15"/>
    <sheet name="LRp PL Detail" sheetId="390" r:id="rId16"/>
    <sheet name="Materiál Žádanky" sheetId="420" r:id="rId17"/>
    <sheet name="MŽ Detail" sheetId="403" r:id="rId18"/>
    <sheet name="Osobní náklady" sheetId="419" r:id="rId19"/>
    <sheet name="ON Data" sheetId="418" state="hidden" r:id="rId20"/>
    <sheet name="ZV Vykáz.-A" sheetId="344" r:id="rId21"/>
    <sheet name="ZV Vykáz.-A Lékaři" sheetId="429" r:id="rId22"/>
    <sheet name="ZV Vykáz.-A Detail" sheetId="345" r:id="rId23"/>
    <sheet name="ZV Vykáz.-A Det.Lék." sheetId="430" r:id="rId24"/>
    <sheet name="ZV Vykáz.-H" sheetId="410" r:id="rId25"/>
    <sheet name="ZV Vykáz.-H Detail" sheetId="377" r:id="rId26"/>
    <sheet name="ALOS" sheetId="374" r:id="rId27"/>
    <sheet name="ZV Vyžád." sheetId="342" r:id="rId28"/>
    <sheet name="ZV Vyžád. Detail" sheetId="343" r:id="rId29"/>
  </sheets>
  <definedNames>
    <definedName name="_xlnm._FilterDatabase" localSheetId="5" hidden="1">HV!$A$5:$A$5</definedName>
    <definedName name="_xlnm._FilterDatabase" localSheetId="11" hidden="1">'Léky Recepty'!$A$4:$M$4</definedName>
    <definedName name="_xlnm._FilterDatabase" localSheetId="6" hidden="1">'Léky Žádanky'!$A$4:$I$4</definedName>
    <definedName name="_xlnm._FilterDatabase" localSheetId="13" hidden="1">'LRp Detail'!$A$6:$U$6</definedName>
    <definedName name="_xlnm._FilterDatabase" localSheetId="12" hidden="1">'LRp Lékaři'!$A$4:$N$4</definedName>
    <definedName name="_xlnm._FilterDatabase" localSheetId="14" hidden="1">'LRp PL'!$A$3:$F$50</definedName>
    <definedName name="_xlnm._FilterDatabase" localSheetId="15" hidden="1">'LRp PL Detail'!$A$5:$M$1005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6" hidden="1">'Materiál Žádanky'!$A$4:$I$4</definedName>
    <definedName name="_xlnm._FilterDatabase" localSheetId="17" hidden="1">'MŽ Detail'!$A$4:$K$4</definedName>
    <definedName name="_xlnm._FilterDatabase" localSheetId="23" hidden="1">'ZV Vykáz.-A Det.Lék.'!$A$5:$S$5</definedName>
    <definedName name="_xlnm._FilterDatabase" localSheetId="22" hidden="1">'ZV Vykáz.-A Detail'!$A$5:$R$5</definedName>
    <definedName name="_xlnm._FilterDatabase" localSheetId="21" hidden="1">'ZV Vykáz.-A Lékaři'!$A$4:$A$5</definedName>
    <definedName name="_xlnm._FilterDatabase" localSheetId="25" hidden="1">'ZV Vykáz.-H Detail'!$A$5:$Q$5</definedName>
    <definedName name="_xlnm._FilterDatabase" localSheetId="27" hidden="1">'ZV Vyžád.'!$A$5:$M$5</definedName>
    <definedName name="_xlnm._FilterDatabase" localSheetId="28" hidden="1">'ZV Vyžád. Detail'!$A$5:$Q$5</definedName>
    <definedName name="doměsíce">'HI Graf'!$C$11</definedName>
    <definedName name="Obdobi">'ON Data'!$B$3:$B$16</definedName>
    <definedName name="_xlnm.Print_Area" localSheetId="26">ALOS!$A$1:$M$45</definedName>
  </definedNames>
  <calcPr calcId="152511"/>
</workbook>
</file>

<file path=xl/calcChain.xml><?xml version="1.0" encoding="utf-8"?>
<calcChain xmlns="http://schemas.openxmlformats.org/spreadsheetml/2006/main">
  <c r="I20" i="419" l="1"/>
  <c r="H20" i="419"/>
  <c r="G20" i="419"/>
  <c r="F20" i="419"/>
  <c r="E20" i="419"/>
  <c r="D20" i="419"/>
  <c r="C20" i="419"/>
  <c r="I19" i="419"/>
  <c r="H19" i="419"/>
  <c r="G19" i="419"/>
  <c r="F19" i="419"/>
  <c r="E19" i="419"/>
  <c r="D19" i="419"/>
  <c r="C19" i="419"/>
  <c r="I17" i="419"/>
  <c r="H17" i="419"/>
  <c r="G17" i="419"/>
  <c r="F17" i="419"/>
  <c r="E17" i="419"/>
  <c r="D17" i="419"/>
  <c r="C17" i="419"/>
  <c r="I16" i="419"/>
  <c r="H16" i="419"/>
  <c r="G16" i="419"/>
  <c r="F16" i="419"/>
  <c r="E16" i="419"/>
  <c r="D16" i="419"/>
  <c r="C16" i="419"/>
  <c r="I14" i="419"/>
  <c r="H14" i="419"/>
  <c r="G14" i="419"/>
  <c r="F14" i="419"/>
  <c r="E14" i="419"/>
  <c r="D14" i="419"/>
  <c r="C14" i="419"/>
  <c r="I13" i="419"/>
  <c r="H13" i="419"/>
  <c r="G13" i="419"/>
  <c r="F13" i="419"/>
  <c r="E13" i="419"/>
  <c r="D13" i="419"/>
  <c r="C13" i="419"/>
  <c r="I12" i="419"/>
  <c r="H12" i="419"/>
  <c r="G12" i="419"/>
  <c r="F12" i="419"/>
  <c r="E12" i="419"/>
  <c r="D12" i="419"/>
  <c r="C12" i="419"/>
  <c r="I11" i="419"/>
  <c r="H11" i="419"/>
  <c r="G11" i="419"/>
  <c r="F11" i="419"/>
  <c r="E11" i="419"/>
  <c r="D11" i="419"/>
  <c r="C11" i="419"/>
  <c r="E18" i="419" l="1"/>
  <c r="C18" i="419"/>
  <c r="F18" i="419"/>
  <c r="D18" i="419"/>
  <c r="G18" i="419"/>
  <c r="H18" i="419"/>
  <c r="I18" i="419"/>
  <c r="E26" i="419"/>
  <c r="E25" i="419"/>
  <c r="F26" i="419"/>
  <c r="F25" i="419"/>
  <c r="D26" i="419"/>
  <c r="D27" i="419" s="1"/>
  <c r="D25" i="419"/>
  <c r="C25" i="419"/>
  <c r="C26" i="419"/>
  <c r="C27" i="419" l="1"/>
  <c r="D28" i="419"/>
  <c r="C28" i="419"/>
  <c r="B26" i="419"/>
  <c r="E28" i="419"/>
  <c r="E27" i="419" l="1"/>
  <c r="AE3" i="418" l="1"/>
  <c r="I3" i="418"/>
  <c r="F28" i="419" l="1"/>
  <c r="F27" i="419"/>
  <c r="D22" i="414" l="1"/>
  <c r="E22" i="414" s="1"/>
  <c r="D21" i="414"/>
  <c r="A29" i="383" l="1"/>
  <c r="Q3" i="430"/>
  <c r="P3" i="430"/>
  <c r="S3" i="430" s="1"/>
  <c r="M3" i="430"/>
  <c r="R3" i="430" s="1"/>
  <c r="L3" i="430"/>
  <c r="I3" i="430"/>
  <c r="H3" i="430"/>
  <c r="H3" i="344" l="1"/>
  <c r="E11" i="339" s="1"/>
  <c r="E3" i="344"/>
  <c r="B3" i="344"/>
  <c r="I3" i="344" s="1"/>
  <c r="J3" i="344" l="1"/>
  <c r="D20" i="414" s="1"/>
  <c r="C11" i="339"/>
  <c r="E21" i="414"/>
  <c r="A22" i="414"/>
  <c r="A21" i="414"/>
  <c r="A20" i="414"/>
  <c r="AW3" i="418" l="1"/>
  <c r="AV3" i="418"/>
  <c r="AU3" i="418"/>
  <c r="AT3" i="418"/>
  <c r="AS3" i="418"/>
  <c r="AR3" i="418"/>
  <c r="B25" i="419" l="1"/>
  <c r="B27" i="419" l="1"/>
  <c r="A12" i="414"/>
  <c r="A11" i="414"/>
  <c r="A9" i="414"/>
  <c r="A8" i="414"/>
  <c r="A7" i="414"/>
  <c r="H21" i="419" l="1"/>
  <c r="G21" i="419"/>
  <c r="F21" i="419"/>
  <c r="F23" i="419" l="1"/>
  <c r="G23" i="419"/>
  <c r="H23" i="419"/>
  <c r="F22" i="419"/>
  <c r="G22" i="419"/>
  <c r="H22" i="419"/>
  <c r="N3" i="418"/>
  <c r="E21" i="419" l="1"/>
  <c r="E22" i="419" s="1"/>
  <c r="D21" i="419"/>
  <c r="D23" i="419" l="1"/>
  <c r="E23" i="419"/>
  <c r="D22" i="419"/>
  <c r="B21" i="419"/>
  <c r="B22" i="419" l="1"/>
  <c r="A27" i="383"/>
  <c r="G3" i="429"/>
  <c r="F3" i="429"/>
  <c r="E3" i="429"/>
  <c r="D3" i="429"/>
  <c r="C3" i="429"/>
  <c r="B3" i="429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C11" i="340" l="1"/>
  <c r="A21" i="383" l="1"/>
  <c r="A11" i="383"/>
  <c r="AQ3" i="418" l="1"/>
  <c r="AP3" i="418"/>
  <c r="AO3" i="418"/>
  <c r="AN3" i="418"/>
  <c r="AM3" i="418"/>
  <c r="AL3" i="418"/>
  <c r="AK3" i="418"/>
  <c r="AJ3" i="418"/>
  <c r="AI3" i="418"/>
  <c r="AH3" i="418"/>
  <c r="AG3" i="418"/>
  <c r="AF3" i="418"/>
  <c r="AD3" i="418"/>
  <c r="AC3" i="418"/>
  <c r="AB3" i="418"/>
  <c r="AA3" i="418"/>
  <c r="Z3" i="418"/>
  <c r="Y3" i="418"/>
  <c r="X3" i="418"/>
  <c r="W3" i="418"/>
  <c r="V3" i="418"/>
  <c r="U3" i="418"/>
  <c r="T3" i="418"/>
  <c r="B28" i="419" l="1"/>
  <c r="S3" i="418"/>
  <c r="R3" i="418"/>
  <c r="Q3" i="418"/>
  <c r="P3" i="418"/>
  <c r="O3" i="418"/>
  <c r="M3" i="418"/>
  <c r="L3" i="418"/>
  <c r="K3" i="418"/>
  <c r="J3" i="418"/>
  <c r="H3" i="418"/>
  <c r="G3" i="418"/>
  <c r="F3" i="418"/>
  <c r="A7" i="339" l="1"/>
  <c r="D3" i="418" l="1"/>
  <c r="E6" i="419" l="1"/>
  <c r="I6" i="419"/>
  <c r="F6" i="419"/>
  <c r="H6" i="419"/>
  <c r="D6" i="419"/>
  <c r="G6" i="419"/>
  <c r="C6" i="419"/>
  <c r="B6" i="419"/>
  <c r="B20" i="419"/>
  <c r="B23" i="419" s="1"/>
  <c r="B19" i="419"/>
  <c r="B17" i="419"/>
  <c r="B16" i="419"/>
  <c r="B14" i="419"/>
  <c r="B13" i="419"/>
  <c r="B12" i="419"/>
  <c r="B11" i="419"/>
  <c r="B18" i="41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5" i="414" l="1"/>
  <c r="D7" i="414"/>
  <c r="A26" i="414" l="1"/>
  <c r="A18" i="414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4" i="414" l="1"/>
  <c r="A19" i="414"/>
  <c r="L3" i="342" l="1"/>
  <c r="K3" i="342"/>
  <c r="J3" i="342"/>
  <c r="M3" i="342" s="1"/>
  <c r="I3" i="342"/>
  <c r="H3" i="342"/>
  <c r="F3" i="342"/>
  <c r="E3" i="342"/>
  <c r="D3" i="342"/>
  <c r="G3" i="342" s="1"/>
  <c r="C3" i="342"/>
  <c r="B3" i="342"/>
  <c r="D26" i="414" s="1"/>
  <c r="R3" i="410"/>
  <c r="Q3" i="410"/>
  <c r="P3" i="410"/>
  <c r="S3" i="410" s="1"/>
  <c r="O3" i="410"/>
  <c r="N3" i="410"/>
  <c r="L3" i="410"/>
  <c r="K3" i="410"/>
  <c r="J3" i="410"/>
  <c r="M3" i="410" s="1"/>
  <c r="I3" i="410"/>
  <c r="H3" i="410"/>
  <c r="F3" i="410"/>
  <c r="E3" i="410"/>
  <c r="D3" i="410"/>
  <c r="C3" i="410"/>
  <c r="B3" i="410"/>
  <c r="D23" i="414" l="1"/>
  <c r="G3" i="410"/>
  <c r="Z3" i="344"/>
  <c r="Y3" i="344"/>
  <c r="W3" i="344"/>
  <c r="AB3" i="344" s="1"/>
  <c r="V3" i="344"/>
  <c r="T3" i="344"/>
  <c r="AA3" i="344" s="1"/>
  <c r="Q3" i="344"/>
  <c r="P3" i="344"/>
  <c r="N3" i="344"/>
  <c r="S3" i="344" s="1"/>
  <c r="M3" i="344"/>
  <c r="K3" i="344"/>
  <c r="R3" i="344" s="1"/>
  <c r="G3" i="344"/>
  <c r="C3" i="344"/>
  <c r="B11" i="339"/>
  <c r="J11" i="339" s="1"/>
  <c r="I11" i="339" l="1"/>
  <c r="F11" i="339"/>
  <c r="H11" i="339" l="1"/>
  <c r="G11" i="339"/>
  <c r="A25" i="414"/>
  <c r="A23" i="414"/>
  <c r="A15" i="414"/>
  <c r="A16" i="414"/>
  <c r="A4" i="414"/>
  <c r="A6" i="339" l="1"/>
  <c r="A5" i="339"/>
  <c r="C19" i="414"/>
  <c r="C16" i="414"/>
  <c r="D16" i="414"/>
  <c r="D4" i="414"/>
  <c r="D19" i="414"/>
  <c r="D12" i="414" l="1"/>
  <c r="D8" i="414"/>
  <c r="C15" i="414" l="1"/>
  <c r="C7" i="414"/>
  <c r="D11" i="414" l="1"/>
  <c r="E11" i="414" s="1"/>
  <c r="E23" i="414"/>
  <c r="E20" i="414"/>
  <c r="E15" i="414"/>
  <c r="E7" i="414"/>
  <c r="E12" i="414"/>
  <c r="E8" i="414"/>
  <c r="A17" i="383" l="1"/>
  <c r="A20" i="383" l="1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l="1"/>
  <c r="M3" i="220"/>
  <c r="E12" i="339" l="1"/>
  <c r="C12" i="339"/>
  <c r="F12" i="339" s="1"/>
  <c r="B12" i="339"/>
  <c r="J12" i="339" s="1"/>
  <c r="O3" i="343"/>
  <c r="N3" i="343"/>
  <c r="K3" i="343"/>
  <c r="P3" i="343" s="1"/>
  <c r="J3" i="343"/>
  <c r="G3" i="343"/>
  <c r="F3" i="343"/>
  <c r="O3" i="377"/>
  <c r="N3" i="377"/>
  <c r="Q3" i="377" s="1"/>
  <c r="K3" i="377"/>
  <c r="P3" i="377" s="1"/>
  <c r="J3" i="377"/>
  <c r="G3" i="377"/>
  <c r="F3" i="377"/>
  <c r="P3" i="345"/>
  <c r="O3" i="345"/>
  <c r="L3" i="345"/>
  <c r="K3" i="345"/>
  <c r="H3" i="345"/>
  <c r="G3" i="345"/>
  <c r="M3" i="390"/>
  <c r="L3" i="390"/>
  <c r="J3" i="390"/>
  <c r="I3" i="390"/>
  <c r="G3" i="390"/>
  <c r="F3" i="390"/>
  <c r="T3" i="347"/>
  <c r="R3" i="347"/>
  <c r="P3" i="347"/>
  <c r="O3" i="347"/>
  <c r="N3" i="347"/>
  <c r="M3" i="347"/>
  <c r="M3" i="387"/>
  <c r="K3" i="387" s="1"/>
  <c r="L3" i="387"/>
  <c r="J3" i="387"/>
  <c r="I3" i="387"/>
  <c r="G3" i="387"/>
  <c r="H3" i="387" s="1"/>
  <c r="F3" i="387"/>
  <c r="N3" i="220"/>
  <c r="L3" i="220" s="1"/>
  <c r="C24" i="414"/>
  <c r="D24" i="414"/>
  <c r="R3" i="345" l="1"/>
  <c r="Q3" i="345"/>
  <c r="H3" i="390"/>
  <c r="Q3" i="347"/>
  <c r="S3" i="347"/>
  <c r="U3" i="347"/>
  <c r="I12" i="339"/>
  <c r="I13" i="339" s="1"/>
  <c r="C26" i="414"/>
  <c r="E26" i="414" s="1"/>
  <c r="F13" i="339"/>
  <c r="E13" i="339"/>
  <c r="E15" i="339" s="1"/>
  <c r="H12" i="339"/>
  <c r="G12" i="339"/>
  <c r="K3" i="390"/>
  <c r="A4" i="383"/>
  <c r="A34" i="383"/>
  <c r="A33" i="383"/>
  <c r="A32" i="383"/>
  <c r="A31" i="383"/>
  <c r="A30" i="383"/>
  <c r="A28" i="383"/>
  <c r="A26" i="383"/>
  <c r="A23" i="383"/>
  <c r="A22" i="383"/>
  <c r="A19" i="383"/>
  <c r="A18" i="383"/>
  <c r="A16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E45" i="374"/>
  <c r="D45" i="374"/>
  <c r="E44" i="374"/>
  <c r="D44" i="374"/>
  <c r="E43" i="374"/>
  <c r="D43" i="374"/>
  <c r="E42" i="374"/>
  <c r="D42" i="374"/>
  <c r="E41" i="374"/>
  <c r="D41" i="374"/>
  <c r="E40" i="374"/>
  <c r="D40" i="374"/>
  <c r="E39" i="374"/>
  <c r="D39" i="374"/>
  <c r="E38" i="374"/>
  <c r="D38" i="374"/>
  <c r="E37" i="374"/>
  <c r="D37" i="374"/>
  <c r="E36" i="374"/>
  <c r="D36" i="374"/>
  <c r="E35" i="374"/>
  <c r="D35" i="374"/>
  <c r="E34" i="374"/>
  <c r="D34" i="374"/>
  <c r="E33" i="374"/>
  <c r="D33" i="374"/>
  <c r="Q3" i="343"/>
  <c r="C13" i="339"/>
  <c r="C15" i="339" s="1"/>
  <c r="B13" i="339"/>
  <c r="D18" i="414"/>
  <c r="C4" i="414"/>
  <c r="J13" i="339" l="1"/>
  <c r="B15" i="339"/>
  <c r="H13" i="339"/>
  <c r="F15" i="339"/>
  <c r="D25" i="414"/>
  <c r="E25" i="414" s="1"/>
  <c r="E16" i="414"/>
  <c r="E4" i="414"/>
  <c r="C6" i="340"/>
  <c r="D6" i="340" s="1"/>
  <c r="B4" i="340"/>
  <c r="G13" i="339"/>
  <c r="B13" i="340" l="1"/>
  <c r="B12" i="340"/>
  <c r="G15" i="339"/>
  <c r="H15" i="339"/>
  <c r="C4" i="340"/>
  <c r="E19" i="414"/>
  <c r="E24" i="414"/>
  <c r="D4" i="340"/>
  <c r="E6" i="340"/>
  <c r="C18" i="414"/>
  <c r="E18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<sst xmlns="http://schemas.openxmlformats.org/spreadsheetml/2006/main" count="26204" uniqueCount="2820">
  <si>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</si>
  <si>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</si>
  <si>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</si>
  <si>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</si>
  <si>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</si>
  <si>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</si>
  <si>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</si>
  <si>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</si>
  <si>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</si>
  <si>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</si>
  <si>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</si>
  <si>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</si>
  <si>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</si>
  <si>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</si>
  <si>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</si>
  <si>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</si>
  <si>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</si>
  <si>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</si>
  <si>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</si>
  <si>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</si>
  <si>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</si>
  <si>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</si>
  <si>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</si>
  <si>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</si>
  <si>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</si>
  <si>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</si>
  <si>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</si>
  <si>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</si>
  <si>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</si>
  <si>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</si>
  <si>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</si>
  <si>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</si>
  <si>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</si>
  <si>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</si>
  <si>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</si>
  <si>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</si>
  <si>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</si>
  <si>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</si>
  <si>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</si>
  <si>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</si>
  <si>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</si>
  <si>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</si>
  <si>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</si>
  <si>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</si>
  <si>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</si>
  <si>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</si>
  <si>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</si>
  <si>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</si>
  <si>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</si>
  <si>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</si>
  <si>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</si>
  <si>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</si>
  <si>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</si>
  <si>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</si>
  <si>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</si>
  <si>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</si>
  <si>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</si>
  <si>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</si>
  <si>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</si>
  <si>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</si>
  <si>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</si>
  <si>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</si>
  <si>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</si>
  <si>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</si>
  <si>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</si>
  <si>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</si>
  <si>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</si>
  <si>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</si>
  <si>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Měsíc</t>
  </si>
  <si>
    <t>Rozdíl</t>
  </si>
  <si>
    <t>KL</t>
  </si>
  <si>
    <t>Nazev</t>
  </si>
  <si>
    <t>Ošetřovací dny</t>
  </si>
  <si>
    <t>ALOS</t>
  </si>
  <si>
    <t>FNOL</t>
  </si>
  <si>
    <t>rozdíl</t>
  </si>
  <si>
    <t>případy nad ALOS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</si>
  <si>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</si>
  <si>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</si>
  <si>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</si>
  <si>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</si>
  <si>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</si>
  <si>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</si>
  <si>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</si>
  <si>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</si>
  <si>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</si>
  <si>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</si>
  <si>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</si>
  <si>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</si>
  <si>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</si>
  <si>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</si>
  <si>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</si>
  <si>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</si>
  <si>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</si>
  <si>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</si>
  <si>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</si>
  <si>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</si>
  <si>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</si>
  <si>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</si>
  <si>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</si>
  <si>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Přehled délky hospitalizace ve FNOL oproti ALOS (průměru v České republice)</t>
  </si>
  <si>
    <t>b</t>
  </si>
  <si>
    <t>1-13</t>
  </si>
  <si>
    <t>Zdravotnické pracoviště poskytující zdravotní výkon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</si>
  <si>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</si>
  <si>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</si>
  <si>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</si>
  <si>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</si>
  <si>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</si>
  <si>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</si>
  <si>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</si>
  <si>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</si>
  <si>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</si>
  <si>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</si>
  <si>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</si>
  <si>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</si>
  <si>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</si>
  <si>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</si>
  <si>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</si>
  <si>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</si>
  <si>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</si>
  <si>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</si>
  <si>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</si>
  <si>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</si>
  <si>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</si>
  <si>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</si>
  <si>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</si>
  <si>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</si>
  <si>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</si>
  <si>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Osobní náklady</t>
  </si>
  <si>
    <t>ZV Vyžád. Detail</t>
  </si>
  <si>
    <t>ZV Vyžád.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</si>
  <si>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</si>
  <si>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</si>
  <si>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</si>
  <si>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</si>
  <si>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</si>
  <si>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</si>
  <si>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</si>
  <si>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Zdravotní výkony (vybraných odborností) vyžádané pro pacienty hospitalizované na vlastním pracovišti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</si>
  <si>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</si>
  <si>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</si>
  <si>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</si>
  <si>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</si>
  <si>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</si>
  <si>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</si>
  <si>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</si>
  <si>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</si>
  <si>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Lékař</t>
  </si>
  <si>
    <t>Hospodaření zdravotnického pracoviště (v tisících)</t>
  </si>
  <si>
    <t>Spotřeba léčivých přípravků</t>
  </si>
  <si>
    <t>Preskripce a záchyt receptů a poukazů</t>
  </si>
  <si>
    <t>Spotřeba zdravotnického materiálu</t>
  </si>
  <si>
    <t>Přehledové sestavy</t>
  </si>
  <si>
    <t>Akt. měsíc</t>
  </si>
  <si>
    <t>Kč/ks</t>
  </si>
  <si>
    <t>NS / ATC</t>
  </si>
  <si>
    <t>LŽ PL</t>
  </si>
  <si>
    <t>LRp PL</t>
  </si>
  <si>
    <t>LŽ PL Detail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</si>
  <si>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</si>
  <si>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</si>
  <si>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</si>
  <si>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</si>
  <si>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</si>
  <si>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</si>
  <si>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</si>
  <si>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</si>
  <si>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</si>
  <si>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</si>
  <si>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</si>
  <si>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</si>
  <si>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</si>
  <si>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</si>
  <si>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</si>
  <si>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</si>
  <si>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</si>
  <si>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</si>
  <si>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Lékař / ATC</t>
  </si>
  <si>
    <t>Pol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</si>
  <si>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</si>
  <si>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</si>
  <si>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</si>
  <si>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</si>
  <si>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</si>
  <si>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</si>
  <si>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</si>
  <si>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</si>
  <si>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</si>
  <si>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</si>
  <si>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</si>
  <si>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</si>
  <si>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</si>
  <si>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</si>
  <si>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lékaři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</si>
  <si>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</si>
  <si>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</si>
  <si>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</si>
  <si>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</si>
  <si>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</si>
  <si>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</si>
  <si>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</si>
  <si>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</si>
  <si>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</si>
  <si>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</si>
  <si>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</si>
  <si>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</si>
  <si>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</si>
  <si>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</si>
  <si>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</si>
  <si>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</si>
  <si>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</si>
  <si>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</si>
  <si>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</si>
  <si>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</si>
  <si>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THP *</t>
  </si>
  <si>
    <t>Rozpočet na vzdělávání je plánován na rok, měsíční plány jsou v tabulce dvanáctinou ročního rozpočtu</t>
  </si>
  <si>
    <t>radiologičtí asistenti</t>
  </si>
  <si>
    <t>sanitáři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</si>
  <si>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</si>
  <si>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</si>
  <si>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</si>
  <si>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</si>
  <si>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</si>
  <si>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</si>
  <si>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</si>
  <si>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</si>
  <si>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</si>
  <si>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</si>
  <si>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</si>
  <si>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</si>
  <si>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</si>
  <si>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</si>
  <si>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</si>
  <si>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Sml.odb./NS</t>
  </si>
  <si>
    <t>lékaři specialisti</t>
  </si>
  <si>
    <t>všeobecné sestry bez dohl.</t>
  </si>
  <si>
    <t>všeobecné sestry bez dohl., spec.</t>
  </si>
  <si>
    <t>01/2017</t>
  </si>
  <si>
    <t>02/2017</t>
  </si>
  <si>
    <t>03/2017</t>
  </si>
  <si>
    <t>04/2017</t>
  </si>
  <si>
    <t>05/2017</t>
  </si>
  <si>
    <t>06/2017</t>
  </si>
  <si>
    <t>07/2017</t>
  </si>
  <si>
    <t>08/2017</t>
  </si>
  <si>
    <t>09/2017</t>
  </si>
  <si>
    <t>10/2017</t>
  </si>
  <si>
    <t>11/2017</t>
  </si>
  <si>
    <t>12/2017</t>
  </si>
  <si>
    <t>POMĚROVÉ  PLNĚNÍ = Rozpočet na rok 2017 celkem a 1/12  ročního rozpočtu, skutečnost daných měsíců a % plnění načítané skutečnosti do data k poměrné části rozpočtu do data.</t>
  </si>
  <si>
    <t>Rozp.rok 2017</t>
  </si>
  <si>
    <t>% plnění (Skut.do data/Rozp.rok 2017)</t>
  </si>
  <si>
    <t>Sk.v tis 2017</t>
  </si>
  <si>
    <t>Rozp. 2016            CELKEM</t>
  </si>
  <si>
    <t>Skut. 2016 CELKEM</t>
  </si>
  <si>
    <t>ROZDÍL  Skut. - Rozp. 2016</t>
  </si>
  <si>
    <t>% plnění rozp.2016</t>
  </si>
  <si>
    <t>ROZDÍL (Sk.do data - Rozp.do data 2017)</t>
  </si>
  <si>
    <t>% 2015</t>
  </si>
  <si>
    <t>§</t>
  </si>
  <si>
    <t>ZV Vykáz.-A Det.Lék.</t>
  </si>
  <si>
    <t>Rozpočet výnosů pro rok 2017 je stanoven jako 100% skutečnosti referenčního období (2016)</t>
  </si>
  <si>
    <t>Rozdíl 2015</t>
  </si>
  <si>
    <t>Plnění 2015</t>
  </si>
  <si>
    <t>Lékaři = kategorie 99-203</t>
  </si>
  <si>
    <t>VŠ NLZP = kategorie 420-421, 520-523, 525-528, 743-746</t>
  </si>
  <si>
    <t>NLZP = kategorie 302-419, 422, 524, 629-637, 642</t>
  </si>
  <si>
    <t>THP = kategorie 25-30, 640</t>
  </si>
  <si>
    <t>lékaři *</t>
  </si>
  <si>
    <t>VŠ NLZP *</t>
  </si>
  <si>
    <t>NLZP *</t>
  </si>
  <si>
    <r>
      <t>Zpět na Obsah</t>
    </r>
    <r>
      <rPr>
        <sz val="9"/>
        <rFont val="Calibri"/>
        <family val="2"/>
        <charset val="238"/>
        <scheme val="minor"/>
      </rPr>
      <t xml:space="preserve"> | 1.-7.měsíc | Radiologická klinika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</si>
  <si>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</si>
  <si>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</si>
  <si>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</si>
  <si>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</si>
  <si>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</si>
  <si>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</si>
  <si>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</si>
  <si>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</si>
  <si>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 (LEK)</t>
  </si>
  <si>
    <t>50113006     léky - enterální výživa (LEK)</t>
  </si>
  <si>
    <t>--</t>
  </si>
  <si>
    <t>50113009     léky - RTG diagnostika ZUL (LEK)</t>
  </si>
  <si>
    <t>50113013     léky - antibiotika (LEK)</t>
  </si>
  <si>
    <t>50113190     léky - medicinální plyny (sklad SVM)</t>
  </si>
  <si>
    <t>50115     Zdravotnické prostředky</t>
  </si>
  <si>
    <t>50115010     RTG materiál, filmy a chemikálie (Z504)</t>
  </si>
  <si>
    <t>50115040     laboratorní materiál (Z505)</t>
  </si>
  <si>
    <t>50115050     obvazový materiál (Z502)</t>
  </si>
  <si>
    <t>50115060     ZPr - ostatní (Z503)</t>
  </si>
  <si>
    <t>50115063     ZPr - vaky, sety (Z528)</t>
  </si>
  <si>
    <t>50115064     ZPr - šicí materiál (Z529)</t>
  </si>
  <si>
    <t>50115065     ZPr - vpichovací materiál (Z530)</t>
  </si>
  <si>
    <t>50115067     ZPr - rukavice (Z532)</t>
  </si>
  <si>
    <t>50115070     ZPr - katetry ostatní (Z513)</t>
  </si>
  <si>
    <t>50115075     ZPr - stenty (Z538)</t>
  </si>
  <si>
    <t>50115079     ZPr - internzivní péče (Z542)</t>
  </si>
  <si>
    <t>50115080     ZPr - staplery, extraktory, endoskop.mat. (Z523)</t>
  </si>
  <si>
    <t>50115083     ZPr - embolizace (Z545)</t>
  </si>
  <si>
    <t>50116     Potraviny</t>
  </si>
  <si>
    <t>50116002     lůžk. pacienti nad normu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</si>
  <si>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</si>
  <si>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</si>
  <si>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</si>
  <si>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</si>
  <si>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</si>
  <si>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50117005     údržbový materiál ZVIT (sk.B36,61,62,64)</t>
  </si>
  <si>
    <t>50117007     údržbový materiál ostatní - sklady (sk.T17)</t>
  </si>
  <si>
    <t>50117008     spotřební materiál k PDS (potrubní pošta (sk.V22)</t>
  </si>
  <si>
    <t>50117009     spotřební materiál k ZPr. (sk.V21)</t>
  </si>
  <si>
    <t>50117015     IT - spotřební materiál (sk. P37, 48)</t>
  </si>
  <si>
    <t>50117020     všeob.mat. - nábytek (V30) do 1tis.</t>
  </si>
  <si>
    <t>50117022     všeob.mat. - kuchyň tech. (V33) od 1tis do 2999,99</t>
  </si>
  <si>
    <t>50117023     všeob.mat. - kancel.tech. (V34) od 1tis do 2999,99</t>
  </si>
  <si>
    <t>50117024     všeob.mat. - ostatní-vyjímky (V44) od 0,01 do 999,99</t>
  </si>
  <si>
    <t>50117190     technické plyny</t>
  </si>
  <si>
    <t>50118     Náhradní díly</t>
  </si>
  <si>
    <t>50118002     ND - zdravot.techn.(sklad) (sk.Z39)</t>
  </si>
  <si>
    <t>50118003     ND - ostatní techn.(dispečink)</t>
  </si>
  <si>
    <t>50118004     ND - zdravot.techn.(dispečink)</t>
  </si>
  <si>
    <t>50118005     ND - výpoč. techn.(sklad) (sk.P47)</t>
  </si>
  <si>
    <t>50118006     ND - ZVIT (sk.B63)</t>
  </si>
  <si>
    <t>50119     DDHM a textil</t>
  </si>
  <si>
    <t>50119002     prádlo pacientů (sk.T12)</t>
  </si>
  <si>
    <t>50119077     OOPP a prádlo pro zaměstnance (sk.T14)</t>
  </si>
  <si>
    <t>50119090     OOPP pro pacienty a doprovod (sk.T11)</t>
  </si>
  <si>
    <t>50119092     pokojový textil (sk. T15)</t>
  </si>
  <si>
    <t>50119100     jednorázové ochranné pomůcky (sk.T18A)</t>
  </si>
  <si>
    <t>50119101     jednorázový operační materiál (sk.T18B)</t>
  </si>
  <si>
    <t>50119102     jednorázové hygienické potřeby (sk.T18C)</t>
  </si>
  <si>
    <t>50160     Knihy a časopisy</t>
  </si>
  <si>
    <t>50160002     knihy a časopisy</t>
  </si>
  <si>
    <t>50210     Spotřeba energie</t>
  </si>
  <si>
    <t>50210071     elektřina</t>
  </si>
  <si>
    <t>50210072     vodné, stočné</t>
  </si>
  <si>
    <t>50210073     pára</t>
  </si>
  <si>
    <t>51     Služby</t>
  </si>
  <si>
    <t>51102     Technika a stavby</t>
  </si>
  <si>
    <t>51102021     opravy zdravotnické techniky</t>
  </si>
  <si>
    <t>51102022     opravy - Úsek inf.systémů</t>
  </si>
  <si>
    <t>51102023     opravy ostatní techniky</t>
  </si>
  <si>
    <t>51102024     opravy - správa budov</t>
  </si>
  <si>
    <t>51102025     opravy - hl.energetik</t>
  </si>
  <si>
    <t>51102026     opravy STA rozvodů (tel.antény)</t>
  </si>
  <si>
    <t>51201     Cestovné zaměstnanců-tuzemské</t>
  </si>
  <si>
    <t>51201000     cestovné z mezd</t>
  </si>
  <si>
    <t>51201001     cestovné tuzemské - OUC</t>
  </si>
  <si>
    <t>51203     Cestovné zaměstnanců-zahraniční</t>
  </si>
  <si>
    <t>51203000     cestovné zahraniční - mzdy</t>
  </si>
  <si>
    <t>51801     Přepravné</t>
  </si>
  <si>
    <t>51801000     přepravné-lab. vzorky,...</t>
  </si>
  <si>
    <t>51802     Spoje</t>
  </si>
  <si>
    <t>51802001     poštovné</t>
  </si>
  <si>
    <t>51802002     spotřeba cenin (známky, kolky)</t>
  </si>
  <si>
    <t>51802003     telekom.styk</t>
  </si>
  <si>
    <t>51804     Nájemné</t>
  </si>
  <si>
    <t>51804004     popl. za R a TV, veř. produkce</t>
  </si>
  <si>
    <t>51804005     náj. plynových lahví</t>
  </si>
  <si>
    <t>51806     Úklid, odpad, desinf., deratizace</t>
  </si>
  <si>
    <t>51806001     úklid. služby - paušál</t>
  </si>
  <si>
    <t>51806004     popl. za DDD a ostatní služby</t>
  </si>
  <si>
    <t>51806005     odpad (spalovna)</t>
  </si>
  <si>
    <t>51808     Revize a smluvní servisy majetku</t>
  </si>
  <si>
    <t>51808007     revize, sml.servis - energetik</t>
  </si>
  <si>
    <t>51808008     revize, tech.kontroly, prev.prohl.- OHM</t>
  </si>
  <si>
    <t>51808009     revize, sml.servis PO - OBKR</t>
  </si>
  <si>
    <t>51808013     revize - kalibrace - metrolog</t>
  </si>
  <si>
    <t>51808018     smluvní servis - OHM</t>
  </si>
  <si>
    <t>51808019     zkoušky - zaškol.zdrav.techn.(instrukce uživatelům 268/2014 Sb)</t>
  </si>
  <si>
    <t>51874     Ostatní služby</t>
  </si>
  <si>
    <t>51874011     zkoušky kvality</t>
  </si>
  <si>
    <t>51874018     propagace, reklama, tisk (TM)</t>
  </si>
  <si>
    <t>521     Mzdové náklady</t>
  </si>
  <si>
    <t>52111     Hrubé mzdy</t>
  </si>
  <si>
    <t>52111000     hrubé mzdy</t>
  </si>
  <si>
    <t>52113     Refundace</t>
  </si>
  <si>
    <t>52113000     refundace</t>
  </si>
  <si>
    <t>52128     Náhrada mzdy po dobu dočas.prac.neschopnosti</t>
  </si>
  <si>
    <t>52128000     náhrada mzdy po dobu dočas.prac.neschop.-hraz.org.</t>
  </si>
  <si>
    <t>52148     Peněžité dary z FKSP</t>
  </si>
  <si>
    <t>52148000     peněžité dary z FKSP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</si>
  <si>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</si>
  <si>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</si>
  <si>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</si>
  <si>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</si>
  <si>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</si>
  <si>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52413     Refundace - zdravotní pojištění</t>
  </si>
  <si>
    <t>52413000     refundace - zdravotní pojištění</t>
  </si>
  <si>
    <t>52414     Refundace - sociální pojištění</t>
  </si>
  <si>
    <t>52414000     refundace - sociální pojištění</t>
  </si>
  <si>
    <t>527     Zákonné sociální náklady</t>
  </si>
  <si>
    <t>52710     Zákonné sociální náklady</t>
  </si>
  <si>
    <t>52710001     FKSP - jednotný příděl</t>
  </si>
  <si>
    <t>53     Daně a poplatky</t>
  </si>
  <si>
    <t>531     Daň silniční</t>
  </si>
  <si>
    <t>53100     Daň silniční</t>
  </si>
  <si>
    <t>53100001     daň silniční</t>
  </si>
  <si>
    <t>538     Jiné daně a poplatky</t>
  </si>
  <si>
    <t>53801     Poplatky</t>
  </si>
  <si>
    <t>53801003     správní poplatky</t>
  </si>
  <si>
    <t>54     Jiné provozní náklady</t>
  </si>
  <si>
    <t>549     Ostatní náklady z činnosti</t>
  </si>
  <si>
    <t>54910     Ostatní náklady z činnosti</t>
  </si>
  <si>
    <t>54910003     práce výrobní povahy(výroba klíčů,tabulek)</t>
  </si>
  <si>
    <t>54910008     školení, kongresové poplatky tuzemské - lékaři</t>
  </si>
  <si>
    <t>54910009     školení, kongresové poplatky tuzemské - ost.zdrav.pracov.</t>
  </si>
  <si>
    <t>54910010     školení - nezdrav.pracov.</t>
  </si>
  <si>
    <t>54972     Školení, kongres.popl.tuzemské - lékaři (pouze OPMČ)</t>
  </si>
  <si>
    <t>54972000     školení, kongres.popl.tuzemské - lékaři (pouze OPMČ)</t>
  </si>
  <si>
    <t>54973     Školení, kongres.popl.tuzemské - ostatní zdrav.prac.(pouze OPMČ)</t>
  </si>
  <si>
    <t>54973000     školení, kongres.popl.tuzemské - ostatní zdrav.prac.(pouze OPMČ)</t>
  </si>
  <si>
    <t>54977     Registrační poplatky - kongresy zahraniční (pouze OPMČ)</t>
  </si>
  <si>
    <t>54977000     registrační poplatky - kongresy zahraniční 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</si>
  <si>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</si>
  <si>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</si>
  <si>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</si>
  <si>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</si>
  <si>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</si>
  <si>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</si>
  <si>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</si>
  <si>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55110014     odpisy DHM - zdravot.techn. z dotací</t>
  </si>
  <si>
    <t>558     Náklady z drobného dlouhodobého majetku</t>
  </si>
  <si>
    <t>55801     DDHM zdravotnický a laboratorní</t>
  </si>
  <si>
    <t>55801001     DDHM - zdravotnické přístroje (sk.N_525)</t>
  </si>
  <si>
    <t>55802     DDHM - provozní</t>
  </si>
  <si>
    <t>55802001     DDHM - kuchyňské zařízení a nádobí (sk.V_26)</t>
  </si>
  <si>
    <t>55802002     DDHM - ostatní provozní technika (sk.V_35)</t>
  </si>
  <si>
    <t>55802004     DDHM - přepravní pouzdra pro PDS ( Potrubní poštu (sk.V_48)</t>
  </si>
  <si>
    <t>55804     DDHM - výpočetní technika</t>
  </si>
  <si>
    <t>55804002     DDHM - telefony (sk.P_49)</t>
  </si>
  <si>
    <t>55805     DDHM - inventář</t>
  </si>
  <si>
    <t>55805002     DDHM - nábytek (sk.V_31)</t>
  </si>
  <si>
    <t>55806     DDHM ostatní</t>
  </si>
  <si>
    <t>55806001     DDHM - ostatní, razítka (sk.V_47, V_112)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</si>
  <si>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</si>
  <si>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</si>
  <si>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</si>
  <si>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</si>
  <si>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</si>
  <si>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60210323     zdr.služby - státní orgány</t>
  </si>
  <si>
    <t>60210354     zdr.služby - cizinci</t>
  </si>
  <si>
    <t>60210359     zdr.služby - tuzemci (plastika atd. ...)</t>
  </si>
  <si>
    <t>60228     Zdr. výkony - VZP sledov.položky    OZPI</t>
  </si>
  <si>
    <t>60228143     výkony mamografie</t>
  </si>
  <si>
    <t>60228190     výkony pojištěncům EHS</t>
  </si>
  <si>
    <t>60228191     výkony za cizince (mimo EHS)</t>
  </si>
  <si>
    <t>60229     Zdr. výkony - ost. ZP sled.položky  OZPI</t>
  </si>
  <si>
    <t>60229208     výkony + mater. - ZP na výkon</t>
  </si>
  <si>
    <t>60229243     výkony mamografie</t>
  </si>
  <si>
    <t>60229290     výkony pojištěncům EHS</t>
  </si>
  <si>
    <t>60244     Agregované výkony                   OZPI</t>
  </si>
  <si>
    <t>60244409     agreg. výk. ostat. nemocnic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</si>
  <si>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</si>
  <si>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</si>
  <si>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</si>
  <si>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</si>
  <si>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</si>
  <si>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</si>
  <si>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</si>
  <si>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648     Čerpání fondů</t>
  </si>
  <si>
    <t>64824     Čerpání FKSP</t>
  </si>
  <si>
    <t>64824048     čerpání z FKSP - peněžité dary</t>
  </si>
  <si>
    <t>649     Ostatní výnosy z činnosti</t>
  </si>
  <si>
    <t>64908     Ostatní výnosy z činnosti</t>
  </si>
  <si>
    <t>64908000     rozdíly v zaokrouhlení</t>
  </si>
  <si>
    <t>64908007     ostatní výnosy</t>
  </si>
  <si>
    <t>64924     Ostatní služby - mimo zdrav.výkony  FAKTURACE</t>
  </si>
  <si>
    <t>64924442     telekom.služby, soukr. hovory</t>
  </si>
  <si>
    <t>64924449     ostatní provoz.sl.-hl.čin.</t>
  </si>
  <si>
    <t>64924450     poštovné, balné za odeslání</t>
  </si>
  <si>
    <t>64924459     školení, stáže, odb. semináře, konference</t>
  </si>
  <si>
    <t>64924460     foto při UZ a ost. služby</t>
  </si>
  <si>
    <t>7     Účtová třída 7 - Vnitropodnikové účetnictví - náklady</t>
  </si>
  <si>
    <t>79     Vnitropodnikové náklady</t>
  </si>
  <si>
    <t>79901     VPN - lékárna</t>
  </si>
  <si>
    <t>79901002     výdej HVLP</t>
  </si>
  <si>
    <t>79902     VPN - ZVIT technická údržba</t>
  </si>
  <si>
    <t>79902000     výkony ZVIT - technická údržba</t>
  </si>
  <si>
    <t>79903     VPN - doprava</t>
  </si>
  <si>
    <t>79903001     výkony dopravy - sanitní</t>
  </si>
  <si>
    <t>79903002     výkony dopravy - osobní</t>
  </si>
  <si>
    <t>79903003     výkony dopravy - nákladní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</si>
  <si>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</si>
  <si>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</si>
  <si>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</si>
  <si>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</si>
  <si>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</si>
  <si>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</si>
  <si>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79950     VPN - správní režie</t>
  </si>
  <si>
    <t>79950001     režie HTS</t>
  </si>
  <si>
    <t>8     Účtová třída 8 - Vnitropodnikové účetnictví - výnosy</t>
  </si>
  <si>
    <t>89     Vnitropodnikové výnosy</t>
  </si>
  <si>
    <t>899     Vnitropodnikové výnosy</t>
  </si>
  <si>
    <t>89920     VPV - mezistřediskové převody</t>
  </si>
  <si>
    <t>89920001     převody - agregované výkony laboratoří</t>
  </si>
  <si>
    <t>89920004     převody - klinické studie</t>
  </si>
  <si>
    <t>34</t>
  </si>
  <si>
    <t>RTG: Radiologická klinika</t>
  </si>
  <si>
    <t/>
  </si>
  <si>
    <t>50113001 - léky - paušál (LEK)</t>
  </si>
  <si>
    <t>50113006 - léky - enterální výživa (LEK)</t>
  </si>
  <si>
    <t>50113009 - léky - RTG diagnostika ZUL (LEK)</t>
  </si>
  <si>
    <t>50113013 - léky - antibiotika (LEK)</t>
  </si>
  <si>
    <t>50113190 - léky - medicinální plyny (sklad SVM)</t>
  </si>
  <si>
    <t>RTG: Radiologická klinika Celkem</t>
  </si>
  <si>
    <t>SumaKL</t>
  </si>
  <si>
    <t>3401</t>
  </si>
  <si>
    <t>RTG: vedení klinického pracoviště</t>
  </si>
  <si>
    <t>RTG: vedení klinického pracoviště Celkem</t>
  </si>
  <si>
    <t>SumaNS</t>
  </si>
  <si>
    <t>mezeraNS</t>
  </si>
  <si>
    <t>3451</t>
  </si>
  <si>
    <t>RTG: přístr. pracoviště -SVLS + magnet. rezonance</t>
  </si>
  <si>
    <t>RTG: přístr. pracoviště -SVLS + magnet. rezonance Celkem</t>
  </si>
  <si>
    <t>3471</t>
  </si>
  <si>
    <t>RTG: intervenční radiol.+katetrizační sál os.nákl.</t>
  </si>
  <si>
    <t>RTG: intervenční radiol.+katetrizační sál os.nákl. Celkem</t>
  </si>
  <si>
    <t>léky - paušál (LEK)</t>
  </si>
  <si>
    <t>O</t>
  </si>
  <si>
    <t>0.9% W/V SODIUM CHLORIDE I.V.</t>
  </si>
  <si>
    <t>INJ 20X10ML</t>
  </si>
  <si>
    <t>INJ 20X20ML</t>
  </si>
  <si>
    <t>ADRENALIN LECIVA</t>
  </si>
  <si>
    <t>INJ 5X1ML/1MG</t>
  </si>
  <si>
    <t>BUSCOPAN</t>
  </si>
  <si>
    <t>INJ 5X1ML/20MG</t>
  </si>
  <si>
    <t>Carbosorb tbl.20-blistr</t>
  </si>
  <si>
    <t>P</t>
  </si>
  <si>
    <t>DUPHALAC</t>
  </si>
  <si>
    <t>SIR 1X500ML-HDPE</t>
  </si>
  <si>
    <t>667MG/ML POR SOL 1X500ML HDP</t>
  </si>
  <si>
    <t>DZ OCTENISEPT drm. sol. 250 ml</t>
  </si>
  <si>
    <t>DRM SOL 1X250ML</t>
  </si>
  <si>
    <t>DZ TRIXO 100 ML</t>
  </si>
  <si>
    <t>DZ TRIXO LIND 500ML</t>
  </si>
  <si>
    <t>Esmocard HCL 100mg/10ml inj.5 x 100mg/10ml</t>
  </si>
  <si>
    <t>FORTRANS</t>
  </si>
  <si>
    <t>PLV 1X4(SACKY)</t>
  </si>
  <si>
    <t>FUROSEMID BIOTIKA</t>
  </si>
  <si>
    <t>INJ 5X2ML/20MG</t>
  </si>
  <si>
    <t>FYZIOLOGICKÝ ROZTOK VIAFLO</t>
  </si>
  <si>
    <t>INF SOL 30X250ML</t>
  </si>
  <si>
    <t>INF SOL 20X500ML</t>
  </si>
  <si>
    <t>HEPARIN LECIVA</t>
  </si>
  <si>
    <t>INJ 1X10ML/50KU</t>
  </si>
  <si>
    <t>CHLORID SODNÝ 0,9% BRAUN</t>
  </si>
  <si>
    <t>INF SOL 20X100MLPELAH</t>
  </si>
  <si>
    <t>INF SOL 10X250MLPELAH</t>
  </si>
  <si>
    <t>INF SOL 10X500MLPELAH</t>
  </si>
  <si>
    <t>INF SOL 10X1000MLPLAH</t>
  </si>
  <si>
    <t>INTEGRILIN 2MG/ML</t>
  </si>
  <si>
    <t>INJ SOL 1X10ML/20MG</t>
  </si>
  <si>
    <t>IR  INFUSIO MANNITOLI 15% 250 ml</t>
  </si>
  <si>
    <t>INF 30x250 ml vak viaflo</t>
  </si>
  <si>
    <t>IR OG. OPHTHALMO-SEPTONEX</t>
  </si>
  <si>
    <t>GTT OPH 1X10ML</t>
  </si>
  <si>
    <t>IR SUSP.CARBO ADSORB.4%</t>
  </si>
  <si>
    <t>IR 2 ml</t>
  </si>
  <si>
    <t>KL CONTRATIN  1KS</t>
  </si>
  <si>
    <t>KL ETHANOLUM BENZ.DENAT. 500ml /400g/</t>
  </si>
  <si>
    <t>KL GLYCEROLUM 85% 1200G</t>
  </si>
  <si>
    <t>KL MS HYDROG.PEROX. 3% 1000g</t>
  </si>
  <si>
    <t>KL PRIPRAVEK</t>
  </si>
  <si>
    <t>KL SOL.FORMALDEHYDI 10% 1000 g</t>
  </si>
  <si>
    <t>UN 2209</t>
  </si>
  <si>
    <t>KL SOL.FORMALDEHYDI 10%, 200G</t>
  </si>
  <si>
    <t>KL SOL.FORMALDEHYDI 10%,100G</t>
  </si>
  <si>
    <t>KL SOL.FORMALDEHYDI 10%,250G</t>
  </si>
  <si>
    <t>KL SOL.FORMALDEHYDI 10%,500G</t>
  </si>
  <si>
    <t>MARCAINE 0.5%</t>
  </si>
  <si>
    <t>INJ SOL5X20ML/100MG</t>
  </si>
  <si>
    <t>MESOCAIN</t>
  </si>
  <si>
    <t>INJ 10X10ML 1%</t>
  </si>
  <si>
    <t>GEL 1X20GM</t>
  </si>
  <si>
    <t>PARALEN 500</t>
  </si>
  <si>
    <t>POR TBL NOB 24X500MG</t>
  </si>
  <si>
    <t>PARALEN EXTRA PROTI BOLESTI</t>
  </si>
  <si>
    <t>POR TBL FLM 24</t>
  </si>
  <si>
    <t>PARALEN PLUS</t>
  </si>
  <si>
    <t>TBL OBD 24</t>
  </si>
  <si>
    <t>SEPTONEX</t>
  </si>
  <si>
    <t>DRM. SPR. SOL. 1x100ml</t>
  </si>
  <si>
    <t>SOLU-MEDROL</t>
  </si>
  <si>
    <t>INJ SIC 1X40MG+1ML</t>
  </si>
  <si>
    <t>VENTOLIN INHALER N</t>
  </si>
  <si>
    <t>INHSUSPSS200X100RG</t>
  </si>
  <si>
    <t>léky - enterální výživa (LEK)</t>
  </si>
  <si>
    <t>NUTILIS POWDER</t>
  </si>
  <si>
    <t>POR PLV 1X300GM</t>
  </si>
  <si>
    <t>léky - RTG diagnostika ZUL (LEK)</t>
  </si>
  <si>
    <t>DOTAREM</t>
  </si>
  <si>
    <t>INJ 1X10ML(LAHV.)</t>
  </si>
  <si>
    <t>GADOVIST 1.0 MMOL/ML</t>
  </si>
  <si>
    <t>INJ SOL 1X15ML</t>
  </si>
  <si>
    <t>INJ SOL 5X7.5ML+STŘ</t>
  </si>
  <si>
    <t>IOMERON 400</t>
  </si>
  <si>
    <t>INJ SOL 1X100ML</t>
  </si>
  <si>
    <t>MICROPAQUE</t>
  </si>
  <si>
    <t>SUS 1X2000ML</t>
  </si>
  <si>
    <t>MICROPAQUE CT</t>
  </si>
  <si>
    <t>SUS 1X2000ML/100GM</t>
  </si>
  <si>
    <t>MULTIHANCE</t>
  </si>
  <si>
    <t>INJ SOL 1X20ML</t>
  </si>
  <si>
    <t>MULTIHANCE 529 MG/ML INJ.SOL. V PŘEDPL. STR.</t>
  </si>
  <si>
    <t>IVN INJ SOL ISP 1X20ML</t>
  </si>
  <si>
    <t>ULTRAVIST 370</t>
  </si>
  <si>
    <t>INJ SOL 8X500ML</t>
  </si>
  <si>
    <t>INJ SOL 1X200ML</t>
  </si>
  <si>
    <t>ULTRAVIST-300</t>
  </si>
  <si>
    <t>INJ 10X20ML</t>
  </si>
  <si>
    <t>ULTRAVIST-370</t>
  </si>
  <si>
    <t>INJ 10X50ML</t>
  </si>
  <si>
    <t>INJ 10X100ML</t>
  </si>
  <si>
    <t>APO-AMLO 5</t>
  </si>
  <si>
    <t>POR TBL NOB 100X5MG</t>
  </si>
  <si>
    <t>ARDEANUTRISOL G 5</t>
  </si>
  <si>
    <t>INF 1X80ML</t>
  </si>
  <si>
    <t>ATROPIN BIOTIKA 0.5MG</t>
  </si>
  <si>
    <t>INJ 10X1ML/0.5MG</t>
  </si>
  <si>
    <t>Desprej 5l</t>
  </si>
  <si>
    <t>DZ BRAUNOL 1 L</t>
  </si>
  <si>
    <t>IR ETHANOLUM 96% 10ML</t>
  </si>
  <si>
    <t>IR 10ml</t>
  </si>
  <si>
    <t>MABRON</t>
  </si>
  <si>
    <t>INJ SOL 5X2ML</t>
  </si>
  <si>
    <t>NOVALGIN</t>
  </si>
  <si>
    <t>INJ 10X2ML/1000MG</t>
  </si>
  <si>
    <t>PERLINGANIT ROZTOK</t>
  </si>
  <si>
    <t>INF SOL10X10ML AMP</t>
  </si>
  <si>
    <t>LIPIODOL ULTRA-FLUID</t>
  </si>
  <si>
    <t>INJ 1X10ML/4.8GM I</t>
  </si>
  <si>
    <t>VISIPAQUE 320 MG I/ML</t>
  </si>
  <si>
    <t>INJ SOL 10X50ML-PP</t>
  </si>
  <si>
    <t>INJ SOL 10X100ML-PP</t>
  </si>
  <si>
    <t>3451 - RTG: přístr. pracoviště -SVLS + magnet. rezonance</t>
  </si>
  <si>
    <t>3471 - RTG: intervenční radiol.+katetrizační sál os.nákl.</t>
  </si>
  <si>
    <t>A06AD11 - LAKTULÓZA</t>
  </si>
  <si>
    <t>B01AC16 - EPTIFIBATID</t>
  </si>
  <si>
    <t>H02AB04 - METHYLPREDNISOLON</t>
  </si>
  <si>
    <t>N02BB02 - SODNÁ SŮL METAMIZOLU</t>
  </si>
  <si>
    <t>R03AC02 - SALBUTAMOL</t>
  </si>
  <si>
    <t>V06XX - POTRAVINY PRO ZVLÁŠTNÍ LÉKAŘSKÉ ÚČELY (PZLÚ)</t>
  </si>
  <si>
    <t>V08AB05 - JOPROMID</t>
  </si>
  <si>
    <t>V08AB09 - JODIXANOL</t>
  </si>
  <si>
    <t>V08AB10 - JOMEPROL</t>
  </si>
  <si>
    <t>V08CA02 - KYSELINA GADOTEROVÁ</t>
  </si>
  <si>
    <t>V08CA08 - KYSELINA GADOBENOVÁ</t>
  </si>
  <si>
    <t>V08CA09 - GADOBUTROL</t>
  </si>
  <si>
    <t>A06AD11</t>
  </si>
  <si>
    <t>215715</t>
  </si>
  <si>
    <t>667G/L POR SOL 1X500ML HDP</t>
  </si>
  <si>
    <t>81456</t>
  </si>
  <si>
    <t>B01AC16</t>
  </si>
  <si>
    <t>25745</t>
  </si>
  <si>
    <t>INTEGRILIN</t>
  </si>
  <si>
    <t>2MG/ML INJ SOL 1X10ML</t>
  </si>
  <si>
    <t>H02AB04</t>
  </si>
  <si>
    <t>9709</t>
  </si>
  <si>
    <t>40MG/ML INJ PSO LQF 40MG+1ML</t>
  </si>
  <si>
    <t>R03AC02</t>
  </si>
  <si>
    <t>31934</t>
  </si>
  <si>
    <t>100MCG/DÁV INH SUS PSS 200DÁV</t>
  </si>
  <si>
    <t>V06XX</t>
  </si>
  <si>
    <t>33648</t>
  </si>
  <si>
    <t>POR PLV 300G</t>
  </si>
  <si>
    <t>V08AB05</t>
  </si>
  <si>
    <t>151208</t>
  </si>
  <si>
    <t>370MG/ML INJ SOL 8X500ML</t>
  </si>
  <si>
    <t>77018</t>
  </si>
  <si>
    <t>370MG/ML INJ SOL 10X50ML</t>
  </si>
  <si>
    <t>77019</t>
  </si>
  <si>
    <t>370MG/ML INJ SOL 10X100ML</t>
  </si>
  <si>
    <t>77024</t>
  </si>
  <si>
    <t>ULTRAVIST 300</t>
  </si>
  <si>
    <t>300MG/ML INJ SOL 10X20ML</t>
  </si>
  <si>
    <t>93626</t>
  </si>
  <si>
    <t>370MG/ML INJ SOL 1X200ML</t>
  </si>
  <si>
    <t>V08AB10</t>
  </si>
  <si>
    <t>22075</t>
  </si>
  <si>
    <t>400MG/ML INJ SOL 1X100ML</t>
  </si>
  <si>
    <t>V08CA02</t>
  </si>
  <si>
    <t>65978</t>
  </si>
  <si>
    <t>279,32MG/ML INJ SOL 1X10ML</t>
  </si>
  <si>
    <t>V08CA08</t>
  </si>
  <si>
    <t>2920</t>
  </si>
  <si>
    <t>529MG/ML INJ SOL 1X20ML</t>
  </si>
  <si>
    <t>V08CA09</t>
  </si>
  <si>
    <t>3132</t>
  </si>
  <si>
    <t>GADOVIST</t>
  </si>
  <si>
    <t>1MMOL/ML INJ SOL 1X15ML</t>
  </si>
  <si>
    <t>3134</t>
  </si>
  <si>
    <t>1MMOL/ML INJ SOL ISP 5X7,5ML I</t>
  </si>
  <si>
    <t>N02BB02</t>
  </si>
  <si>
    <t>7981</t>
  </si>
  <si>
    <t>NOVALGIN INJEKCE</t>
  </si>
  <si>
    <t>500MG/ML INJ SOL 10X2ML</t>
  </si>
  <si>
    <t>V08AB09</t>
  </si>
  <si>
    <t>17039</t>
  </si>
  <si>
    <t>320MG/ML INJ SOL 10X50ML II</t>
  </si>
  <si>
    <t>42433</t>
  </si>
  <si>
    <t>320MG/ML INJ SOL 10X100ML II</t>
  </si>
  <si>
    <t>Přehled plnění pozitivního listu - spotřeba léčivých přípravků - orientační přehled</t>
  </si>
  <si>
    <t>34 - Radiologická klinika</t>
  </si>
  <si>
    <t>3451 - přístr. pracoviště -SVLS + magnet. rezonance</t>
  </si>
  <si>
    <t>3471 - intervenční radiol. + katetrizační sál os.nákl.</t>
  </si>
  <si>
    <t>Radiologická klinika</t>
  </si>
  <si>
    <t>HVLP</t>
  </si>
  <si>
    <t>89301345</t>
  </si>
  <si>
    <t>Pracoviště radiologie Celkem</t>
  </si>
  <si>
    <t>Radiologická klinika Celkem</t>
  </si>
  <si>
    <t xml:space="preserve"> </t>
  </si>
  <si>
    <t>* Legenda</t>
  </si>
  <si>
    <t>DIAPZT = Pomůcky pro diabetiky, jejichž název začíná slovem "Pumpa"</t>
  </si>
  <si>
    <t>Bellová Veronika</t>
  </si>
  <si>
    <t>Benýšek Vladimír</t>
  </si>
  <si>
    <t>Brejchová Eva</t>
  </si>
  <si>
    <t>Buřval Stanislav</t>
  </si>
  <si>
    <t>Čecháková Eva</t>
  </si>
  <si>
    <t>Černá Marie</t>
  </si>
  <si>
    <t>Čtvrtlík Filip</t>
  </si>
  <si>
    <t>Dusíková Radka</t>
  </si>
  <si>
    <t>Hazlinger Martin</t>
  </si>
  <si>
    <t>Heřman Miroslav</t>
  </si>
  <si>
    <t>Hrbek Jan</t>
  </si>
  <si>
    <t>Chmela David</t>
  </si>
  <si>
    <t>Jiný</t>
  </si>
  <si>
    <t>Kovačič Karol</t>
  </si>
  <si>
    <t>Kovář Radim</t>
  </si>
  <si>
    <t>Löwová Ľubica</t>
  </si>
  <si>
    <t>Machovská Jana</t>
  </si>
  <si>
    <t>Prášil Vojtěch</t>
  </si>
  <si>
    <t>Sedláčková Zuzana</t>
  </si>
  <si>
    <t>Szász Paulína</t>
  </si>
  <si>
    <t>Tüdös Zbyněk</t>
  </si>
  <si>
    <t>Veverková Lucia</t>
  </si>
  <si>
    <t>Vomáčka Jaroslav</t>
  </si>
  <si>
    <t>NIMESULID</t>
  </si>
  <si>
    <t>12894</t>
  </si>
  <si>
    <t>AULIN</t>
  </si>
  <si>
    <t>100MG POR GRA SUS 15 I</t>
  </si>
  <si>
    <t>TIKLOPIDIN</t>
  </si>
  <si>
    <t>125521</t>
  </si>
  <si>
    <t>APO-TIC</t>
  </si>
  <si>
    <t>250MG TBL FLM 100</t>
  </si>
  <si>
    <t>TRANDOLAPRIL A VERAPAMIL</t>
  </si>
  <si>
    <t>185638</t>
  </si>
  <si>
    <t>TARKA 180/2 MG TBL.</t>
  </si>
  <si>
    <t>180MG/2MG TBL RET 98</t>
  </si>
  <si>
    <t>BROMAZEPAM</t>
  </si>
  <si>
    <t>88217</t>
  </si>
  <si>
    <t>LEXAURIN 1,5</t>
  </si>
  <si>
    <t>1,5MG TBL NOB 30</t>
  </si>
  <si>
    <t>DIAZEPAM</t>
  </si>
  <si>
    <t>2477</t>
  </si>
  <si>
    <t>DIAZEPAM SLOVAKOFARMA</t>
  </si>
  <si>
    <t>5MG TBL NOB 20(2X10)</t>
  </si>
  <si>
    <t>FUROSEMID</t>
  </si>
  <si>
    <t>56804</t>
  </si>
  <si>
    <t>FURORESE 40</t>
  </si>
  <si>
    <t>40MG TBL NOB 50</t>
  </si>
  <si>
    <t>98219</t>
  </si>
  <si>
    <t>FURON</t>
  </si>
  <si>
    <t>OFLOXACIN</t>
  </si>
  <si>
    <t>55636</t>
  </si>
  <si>
    <t>OFLOXIN 200</t>
  </si>
  <si>
    <t>200MG TBL FLM 10</t>
  </si>
  <si>
    <t>87225</t>
  </si>
  <si>
    <t>200MG TBL FLM 20</t>
  </si>
  <si>
    <t>Pitofenon a analgetika</t>
  </si>
  <si>
    <t>176954</t>
  </si>
  <si>
    <t>ALGIFEN NEO</t>
  </si>
  <si>
    <t>500MG/ML+5MG/ML POR GTT SOL 1X</t>
  </si>
  <si>
    <t>RAMIPRIL</t>
  </si>
  <si>
    <t>56972</t>
  </si>
  <si>
    <t>TRITACE</t>
  </si>
  <si>
    <t>1,25MG TBL NOB 20</t>
  </si>
  <si>
    <t>Síran železnatý</t>
  </si>
  <si>
    <t>14711</t>
  </si>
  <si>
    <t>TARDYFERON</t>
  </si>
  <si>
    <t>80MG TBL RET 30 I</t>
  </si>
  <si>
    <t>14712</t>
  </si>
  <si>
    <t>80MG TBL RET 100 I</t>
  </si>
  <si>
    <t>Spironolakton</t>
  </si>
  <si>
    <t>3550</t>
  </si>
  <si>
    <t>VEROSPIRON</t>
  </si>
  <si>
    <t>25MG TBL NOB 20</t>
  </si>
  <si>
    <t>Thiethylperazin</t>
  </si>
  <si>
    <t>9847</t>
  </si>
  <si>
    <t>TORECAN</t>
  </si>
  <si>
    <t>6,5MG SUP 6</t>
  </si>
  <si>
    <t>TAKROLIMUS</t>
  </si>
  <si>
    <t>27312</t>
  </si>
  <si>
    <t>PROTOPIC</t>
  </si>
  <si>
    <t>0,1% UNG 30G</t>
  </si>
  <si>
    <t>UREA</t>
  </si>
  <si>
    <t>16461</t>
  </si>
  <si>
    <t>EXCIPIAL U HYDROLOTIO</t>
  </si>
  <si>
    <t>20MG/ML DRM EML 200ML</t>
  </si>
  <si>
    <t>Jiná antibiotika pro lokální aplikaci</t>
  </si>
  <si>
    <t>201970</t>
  </si>
  <si>
    <t>PAMYCON NA PŘÍPRAVU KAPEK</t>
  </si>
  <si>
    <t>33000IU/2500IU DRM PLV SOL 1</t>
  </si>
  <si>
    <t>LORATADIN</t>
  </si>
  <si>
    <t>57580</t>
  </si>
  <si>
    <t>CLARITINE</t>
  </si>
  <si>
    <t>10MG TBL NOB 60</t>
  </si>
  <si>
    <t>DIKLOFENAK</t>
  </si>
  <si>
    <t>119672</t>
  </si>
  <si>
    <t>DICLOFENAC DUO PHARMASWISS</t>
  </si>
  <si>
    <t>75MG CPS RDR 30 I</t>
  </si>
  <si>
    <t>Erdostein</t>
  </si>
  <si>
    <t>92757</t>
  </si>
  <si>
    <t>ERDOMED</t>
  </si>
  <si>
    <t>300MG CPS DUR 10</t>
  </si>
  <si>
    <t>Kortikosteroidy</t>
  </si>
  <si>
    <t>84700</t>
  </si>
  <si>
    <t>OTOBACID N</t>
  </si>
  <si>
    <t>0,2MG/G+5MG/G+479,8MG/G AUR GT</t>
  </si>
  <si>
    <t>MEFENOXALON</t>
  </si>
  <si>
    <t>85656</t>
  </si>
  <si>
    <t>DORSIFLEX</t>
  </si>
  <si>
    <t>200MG TBL NOB 30</t>
  </si>
  <si>
    <t>MĚKKÝ PARAFIN A TUKOVÉ PRODUKTY</t>
  </si>
  <si>
    <t>100273</t>
  </si>
  <si>
    <t>LIPOBASE</t>
  </si>
  <si>
    <t>CRM 100G</t>
  </si>
  <si>
    <t>PIROXIKAM</t>
  </si>
  <si>
    <t>49522</t>
  </si>
  <si>
    <t>FLAMEXIN</t>
  </si>
  <si>
    <t>20MG TBL NOB 30</t>
  </si>
  <si>
    <t>OMEPRAZOL</t>
  </si>
  <si>
    <t>122114</t>
  </si>
  <si>
    <t>APO-OME 20</t>
  </si>
  <si>
    <t>20MG CPS ETD 100</t>
  </si>
  <si>
    <t>DEXAMETHASON A ANTIINFEKTIVA</t>
  </si>
  <si>
    <t>2546</t>
  </si>
  <si>
    <t>MAXITROL</t>
  </si>
  <si>
    <t>OPH GTT SUS 1X5ML</t>
  </si>
  <si>
    <t>2547</t>
  </si>
  <si>
    <t>OPH UNG 3,5G</t>
  </si>
  <si>
    <t>KLÍŠŤOVÁ ENCEFALITIDA, INAKTIVOVANÝ CELÝ VIRUS</t>
  </si>
  <si>
    <t>203217</t>
  </si>
  <si>
    <t>FSME-IMMUN</t>
  </si>
  <si>
    <t>0,5ML INJ SUS ISP 1X0,5ML+J</t>
  </si>
  <si>
    <t>KODEIN</t>
  </si>
  <si>
    <t>56993</t>
  </si>
  <si>
    <t>CODEIN SLOVAKOFARMA</t>
  </si>
  <si>
    <t>30MG TBL NOB 10</t>
  </si>
  <si>
    <t>DROSPIRENON A ETHINYLESTRADIOL</t>
  </si>
  <si>
    <t>198733</t>
  </si>
  <si>
    <t>SIDRETELLA</t>
  </si>
  <si>
    <t>0,02MG/3MG TBL FLM 3X21</t>
  </si>
  <si>
    <t>METRONIDAZOL</t>
  </si>
  <si>
    <t>46640</t>
  </si>
  <si>
    <t>ROZEX</t>
  </si>
  <si>
    <t>7,5MG/G CRM 30G</t>
  </si>
  <si>
    <t>49503</t>
  </si>
  <si>
    <t>20MG TBL NOB 20</t>
  </si>
  <si>
    <t>AMOXICILIN A ENZYMOVÝ INHIBITOR</t>
  </si>
  <si>
    <t>5951</t>
  </si>
  <si>
    <t>AMOKSIKLAV 1 G</t>
  </si>
  <si>
    <t>875MG/125MG TBL FLM 14</t>
  </si>
  <si>
    <t>ATORVASTATIN</t>
  </si>
  <si>
    <t>93015</t>
  </si>
  <si>
    <t>SORTIS</t>
  </si>
  <si>
    <t>10MG TBL FLM 100</t>
  </si>
  <si>
    <t>DESLORATADIN</t>
  </si>
  <si>
    <t>28839</t>
  </si>
  <si>
    <t>AERIUS</t>
  </si>
  <si>
    <t>0,5MG/ML POR SOL 120ML+LŽIČKA</t>
  </si>
  <si>
    <t>1066</t>
  </si>
  <si>
    <t>FRAMYKOIN</t>
  </si>
  <si>
    <t>250IU/G+5,2MG/G UNG 10G</t>
  </si>
  <si>
    <t>KLARITHROMYCIN</t>
  </si>
  <si>
    <t>203303</t>
  </si>
  <si>
    <t>KLACID</t>
  </si>
  <si>
    <t>250MG/5ML POR GRA SUS 100ML</t>
  </si>
  <si>
    <t>25362</t>
  </si>
  <si>
    <t>HELICID 10 ZENTIVA</t>
  </si>
  <si>
    <t>10MG CPS ETD 28</t>
  </si>
  <si>
    <t>25365</t>
  </si>
  <si>
    <t>HELICID 20 ZENTIVA</t>
  </si>
  <si>
    <t>20MG CPS ETD 28</t>
  </si>
  <si>
    <t>25366</t>
  </si>
  <si>
    <t>20MG CPS ETD 90</t>
  </si>
  <si>
    <t>215605</t>
  </si>
  <si>
    <t>25361</t>
  </si>
  <si>
    <t>10MG CPS ETD 14</t>
  </si>
  <si>
    <t>94933</t>
  </si>
  <si>
    <t>AUGMENTIN 1 G</t>
  </si>
  <si>
    <t>875MG/125MG TBL FLM 14 II</t>
  </si>
  <si>
    <t>187416</t>
  </si>
  <si>
    <t>SPERSADEX COMP.</t>
  </si>
  <si>
    <t>5MG/ML+1MG/ML OPH GTT SOL 1X5M</t>
  </si>
  <si>
    <t>ENALAPRIL</t>
  </si>
  <si>
    <t>59976</t>
  </si>
  <si>
    <t>ENAP</t>
  </si>
  <si>
    <t>2,5MG TBL NOB 30</t>
  </si>
  <si>
    <t>59879</t>
  </si>
  <si>
    <t>ENAPRIL 5</t>
  </si>
  <si>
    <t>5MG TBL NOB 100</t>
  </si>
  <si>
    <t>115479</t>
  </si>
  <si>
    <t>APO-ENALAPRIL</t>
  </si>
  <si>
    <t>FENTIKONAZOL</t>
  </si>
  <si>
    <t>49198</t>
  </si>
  <si>
    <t>LOMEXIN</t>
  </si>
  <si>
    <t>600MG VAG CPS MOL 2</t>
  </si>
  <si>
    <t>KYSELINA FUSIDOVÁ</t>
  </si>
  <si>
    <t>88746</t>
  </si>
  <si>
    <t>FUCIDIN</t>
  </si>
  <si>
    <t>20MG/G UNG 1X15G</t>
  </si>
  <si>
    <t>12895</t>
  </si>
  <si>
    <t>100MG POR GRA SUS 30 I</t>
  </si>
  <si>
    <t>ROSUVASTATIN</t>
  </si>
  <si>
    <t>184401</t>
  </si>
  <si>
    <t>SORVASTA</t>
  </si>
  <si>
    <t>15MG TBL FLM 84X1</t>
  </si>
  <si>
    <t>SÍRAN HOŘEČNATÝ</t>
  </si>
  <si>
    <t>498</t>
  </si>
  <si>
    <t>MAGNESIUM SULFURICUM BIOTIKA 10%</t>
  </si>
  <si>
    <t>100MG/ML INJ SOL 5X10ML</t>
  </si>
  <si>
    <t>CETIRIZIN</t>
  </si>
  <si>
    <t>66030</t>
  </si>
  <si>
    <t>ZODAC</t>
  </si>
  <si>
    <t>10MG TBL FLM 30</t>
  </si>
  <si>
    <t>28833</t>
  </si>
  <si>
    <t>2,5MG POR TBL DIS 60</t>
  </si>
  <si>
    <t>DESOGESTREL</t>
  </si>
  <si>
    <t>182311</t>
  </si>
  <si>
    <t>EVELLIEN</t>
  </si>
  <si>
    <t>0,075MG TBL FLM 3X28 I</t>
  </si>
  <si>
    <t>175973</t>
  </si>
  <si>
    <t>SYLVIANE</t>
  </si>
  <si>
    <t>0,03MG/3MG TBL FLM 3X21</t>
  </si>
  <si>
    <t>TRAMADOL A PARACETAMOL</t>
  </si>
  <si>
    <t>17926</t>
  </si>
  <si>
    <t>ZALDIAR</t>
  </si>
  <si>
    <t>37,5MG/325MG TBL FLM 30</t>
  </si>
  <si>
    <t>Losartan</t>
  </si>
  <si>
    <t>114067</t>
  </si>
  <si>
    <t>LOZAP 50 ZENTIVA</t>
  </si>
  <si>
    <t>50MG TBL FLM 90 II</t>
  </si>
  <si>
    <t>13893</t>
  </si>
  <si>
    <t>50MG TBL FLM 60 I</t>
  </si>
  <si>
    <t>AZITHROMYCIN</t>
  </si>
  <si>
    <t>45010</t>
  </si>
  <si>
    <t>AZITROMYCIN SANDOZ</t>
  </si>
  <si>
    <t>500MG TBL FLM 3</t>
  </si>
  <si>
    <t>Cefuroxim</t>
  </si>
  <si>
    <t>47728</t>
  </si>
  <si>
    <t>ZINNAT</t>
  </si>
  <si>
    <t>500MG TBL FLM 14</t>
  </si>
  <si>
    <t>18547</t>
  </si>
  <si>
    <t>XORIMAX</t>
  </si>
  <si>
    <t>500MG TBL FLM 10</t>
  </si>
  <si>
    <t>26330</t>
  </si>
  <si>
    <t>5MG TBL FLM 50</t>
  </si>
  <si>
    <t>28831</t>
  </si>
  <si>
    <t>2,5MG POR TBL DIS 30</t>
  </si>
  <si>
    <t>28834</t>
  </si>
  <si>
    <t>2,5MG POR TBL DIS 90</t>
  </si>
  <si>
    <t>GUAJFENESIN</t>
  </si>
  <si>
    <t>94234</t>
  </si>
  <si>
    <t>GUAJACURAN</t>
  </si>
  <si>
    <t>200MG TBL OBD 30</t>
  </si>
  <si>
    <t>HOŘČÍK (RŮZNÉ SOLE V KOMBINACI)</t>
  </si>
  <si>
    <t>215978</t>
  </si>
  <si>
    <t>MAGNOSOLV</t>
  </si>
  <si>
    <t>365MG POR GRA SOL SCC 30</t>
  </si>
  <si>
    <t>53853</t>
  </si>
  <si>
    <t>KLACID 500</t>
  </si>
  <si>
    <t>KLOTRIMAZOL</t>
  </si>
  <si>
    <t>95283</t>
  </si>
  <si>
    <t>CLOTRIMAZOL HBF</t>
  </si>
  <si>
    <t>10MG/G CRM 1X20G</t>
  </si>
  <si>
    <t>KOMBINACE RŮZNÝCH ANTIBIOTIK</t>
  </si>
  <si>
    <t>1076</t>
  </si>
  <si>
    <t>OPHTHALMO-FRAMYKOIN</t>
  </si>
  <si>
    <t>OPH UNG 5G</t>
  </si>
  <si>
    <t>LEVOCETIRIZIN</t>
  </si>
  <si>
    <t>124346</t>
  </si>
  <si>
    <t>CEZERA</t>
  </si>
  <si>
    <t>5MG TBL FLM 90 I</t>
  </si>
  <si>
    <t>LEVOTHYROXIN, SODNÁ SŮL</t>
  </si>
  <si>
    <t>69189</t>
  </si>
  <si>
    <t>EUTHYROX</t>
  </si>
  <si>
    <t>50MCG TBL NOB 100</t>
  </si>
  <si>
    <t>187425</t>
  </si>
  <si>
    <t>LETROX</t>
  </si>
  <si>
    <t>Pseudoefedrin, kombinace</t>
  </si>
  <si>
    <t>202893</t>
  </si>
  <si>
    <t>CLARINASE REPETABS</t>
  </si>
  <si>
    <t>5MG/120MG TBL PRO 14 II</t>
  </si>
  <si>
    <t>SODNÁ SŮL METAMIZOLU</t>
  </si>
  <si>
    <t>55823</t>
  </si>
  <si>
    <t>NOVALGIN TABLETY</t>
  </si>
  <si>
    <t>500MG TBL FLM 20</t>
  </si>
  <si>
    <t>16462</t>
  </si>
  <si>
    <t>EXCIPIAL U LIPOLOTIO</t>
  </si>
  <si>
    <t>40MG/ML DRM EML 200ML</t>
  </si>
  <si>
    <t>BUDESONID</t>
  </si>
  <si>
    <t>55427</t>
  </si>
  <si>
    <t>TAFEN NASAL 50 MCG</t>
  </si>
  <si>
    <t>50MCG/DÁV NAS SPR SUS 200DÁV</t>
  </si>
  <si>
    <t>15602</t>
  </si>
  <si>
    <t>ALERID</t>
  </si>
  <si>
    <t>10MG TBL FLM 20</t>
  </si>
  <si>
    <t>CIPROFLOXACIN</t>
  </si>
  <si>
    <t>96039</t>
  </si>
  <si>
    <t>CIPRINOL 500</t>
  </si>
  <si>
    <t>Dehty</t>
  </si>
  <si>
    <t>889</t>
  </si>
  <si>
    <t>PITYOL</t>
  </si>
  <si>
    <t>20MG/G UNG 30G</t>
  </si>
  <si>
    <t>14826</t>
  </si>
  <si>
    <t>FLECTOR EP</t>
  </si>
  <si>
    <t>10MG/G GEL 100G</t>
  </si>
  <si>
    <t>Chlormadinon a ethinylestradiol</t>
  </si>
  <si>
    <t>132692</t>
  </si>
  <si>
    <t>BELARA</t>
  </si>
  <si>
    <t>0,03MG/2MG TBL FLM 3X21</t>
  </si>
  <si>
    <t>75490</t>
  </si>
  <si>
    <t>KLACID 250</t>
  </si>
  <si>
    <t>250MG TBL FLM 14</t>
  </si>
  <si>
    <t>124343</t>
  </si>
  <si>
    <t>5MG TBL FLM 30 I</t>
  </si>
  <si>
    <t>PŘÍPRAVKY PRO LÉČBU BRADAVIC A KUŘÍCH OK</t>
  </si>
  <si>
    <t>60890</t>
  </si>
  <si>
    <t>VERRUMAL</t>
  </si>
  <si>
    <t>5MG/G+100MG/G DRM SOL 13ML</t>
  </si>
  <si>
    <t>10382</t>
  </si>
  <si>
    <t>AZITROX</t>
  </si>
  <si>
    <t>155859</t>
  </si>
  <si>
    <t>SUMAMED</t>
  </si>
  <si>
    <t>Jiná</t>
  </si>
  <si>
    <t>173299</t>
  </si>
  <si>
    <t>12892</t>
  </si>
  <si>
    <t>100MG TBL NOB 30</t>
  </si>
  <si>
    <t>47725</t>
  </si>
  <si>
    <t>250MG TBL FLM 10</t>
  </si>
  <si>
    <t>32720</t>
  </si>
  <si>
    <t>XYZAL</t>
  </si>
  <si>
    <t>85142</t>
  </si>
  <si>
    <t>5MG TBL FLM 90</t>
  </si>
  <si>
    <t>CEFIXIM</t>
  </si>
  <si>
    <t>189275</t>
  </si>
  <si>
    <t>CEFIXIME INNFARM</t>
  </si>
  <si>
    <t>400MG TBL FLM 10</t>
  </si>
  <si>
    <t>KYSELINA LISTOVÁ</t>
  </si>
  <si>
    <t>76064</t>
  </si>
  <si>
    <t>ACIDUM FOLICUM LÉČIVA</t>
  </si>
  <si>
    <t>10MG TBL OBD 30</t>
  </si>
  <si>
    <t>Gestoden a ethinylestradiol</t>
  </si>
  <si>
    <t>132681</t>
  </si>
  <si>
    <t>LOGEST</t>
  </si>
  <si>
    <t>0,075MG/0,02MG TBL OBD 3X21</t>
  </si>
  <si>
    <t>FENOXYMETHYLPENICILIN</t>
  </si>
  <si>
    <t>92806</t>
  </si>
  <si>
    <t>V-PENICILIN 500 MG SLOVAKOFARMA</t>
  </si>
  <si>
    <t>500MG TBL NOB 30</t>
  </si>
  <si>
    <t>METOKLOPRAMID</t>
  </si>
  <si>
    <t>93105</t>
  </si>
  <si>
    <t>DEGAN 10 MG ROZTOK PRO INJEKCI</t>
  </si>
  <si>
    <t>5MG/ML INJ SOL 50X2ML</t>
  </si>
  <si>
    <t>122111</t>
  </si>
  <si>
    <t>20MG CPS ETD 14</t>
  </si>
  <si>
    <t>RIFAXIMIN</t>
  </si>
  <si>
    <t>202740</t>
  </si>
  <si>
    <t>NORMIX</t>
  </si>
  <si>
    <t>200MG TBL FLM 28</t>
  </si>
  <si>
    <t>MELATONIN</t>
  </si>
  <si>
    <t>29957</t>
  </si>
  <si>
    <t>CIRCADIN</t>
  </si>
  <si>
    <t>2MG TBL PRO 21</t>
  </si>
  <si>
    <t>NIFUROXAZID</t>
  </si>
  <si>
    <t>155871</t>
  </si>
  <si>
    <t>ERCEFURYL 200 MG CPS.</t>
  </si>
  <si>
    <t>200MG CPS DUR 14</t>
  </si>
  <si>
    <t>97557</t>
  </si>
  <si>
    <t>LINDYNETTE 20</t>
  </si>
  <si>
    <t>75MCG/20MCG TBL OBD 3X21</t>
  </si>
  <si>
    <t>Pracoviště radiologie</t>
  </si>
  <si>
    <t>Preskripce a záchyt receptů a poukazů - orientační přehled</t>
  </si>
  <si>
    <t>Přehled plnění pozitivního listu (PL) - 
   preskripce léčivých přípravků dle objemu Kč mimo PL</t>
  </si>
  <si>
    <t>C10AA07 - ROSUVASTATIN</t>
  </si>
  <si>
    <t>J01DC02 - CEFUROXIM</t>
  </si>
  <si>
    <t>J01FA10 - AZITHROMYCIN</t>
  </si>
  <si>
    <t>R06AE09 - LEVOCETIRIZIN</t>
  </si>
  <si>
    <t>J01CR02 - AMOXICILIN A ENZYMOVÝ INHIBITOR</t>
  </si>
  <si>
    <t>R06AX13 - LORATADIN</t>
  </si>
  <si>
    <t>R01AD05 - BUDESONID</t>
  </si>
  <si>
    <t>R06AX27 - DESLORATADIN</t>
  </si>
  <si>
    <t>R06AE07 - CETIRIZIN</t>
  </si>
  <si>
    <t>C10AA05 - ATORVASTATIN</t>
  </si>
  <si>
    <t>H03AA01 - LEVOTHYROXIN, SODNÁ SŮL</t>
  </si>
  <si>
    <t>C03CA01 - FUROSEMID</t>
  </si>
  <si>
    <t>M01AX17 - NIMESULID</t>
  </si>
  <si>
    <t>B01AC05 - TIKLOPIDIN</t>
  </si>
  <si>
    <t>C09CA01 - LOSARTAN</t>
  </si>
  <si>
    <t>C09AA05 - RAMIPRIL</t>
  </si>
  <si>
    <t>R01AD05</t>
  </si>
  <si>
    <t>R06AE07</t>
  </si>
  <si>
    <t>R06AE09</t>
  </si>
  <si>
    <t>B01AC05</t>
  </si>
  <si>
    <t>C03CA01</t>
  </si>
  <si>
    <t>C09AA05</t>
  </si>
  <si>
    <t>R06AX13</t>
  </si>
  <si>
    <t>H03AA01</t>
  </si>
  <si>
    <t>J01DC02</t>
  </si>
  <si>
    <t>J01FA10</t>
  </si>
  <si>
    <t>R06AX27</t>
  </si>
  <si>
    <t>C10AA05</t>
  </si>
  <si>
    <t>J01CR02</t>
  </si>
  <si>
    <t>M01AX17</t>
  </si>
  <si>
    <t>C10AA07</t>
  </si>
  <si>
    <t>C09CA01</t>
  </si>
  <si>
    <t>Přehled plnění PL - Preskripce léčivých přípravků - orientační přehled</t>
  </si>
  <si>
    <t>50115009 - IUTN - chlopně - TAVI (Z524)</t>
  </si>
  <si>
    <t>50115010 - RTG materiál, filmy a chemikálie (Z504)</t>
  </si>
  <si>
    <t>50115040 - laboratorní materiál (Z505)</t>
  </si>
  <si>
    <t>50115050 - obvazový materiál (Z502)</t>
  </si>
  <si>
    <t>50115060 - ZPr - ostatní (Z503)</t>
  </si>
  <si>
    <t>50115063 - ZPr - vaky, sety (Z528)</t>
  </si>
  <si>
    <t>50115064 - ZPr - šicí materiál (Z529)</t>
  </si>
  <si>
    <t>50115065 - ZPr - vpichovací materiál (Z530)</t>
  </si>
  <si>
    <t>50115067 - ZPr - rukavice (Z532)</t>
  </si>
  <si>
    <t>50115069 - ZPr - porty (Z534)</t>
  </si>
  <si>
    <t>50115070 - ZPr - katetry ostatní (Z513)</t>
  </si>
  <si>
    <t>50115072 - ZPr - katetry diagnostické (Z535)</t>
  </si>
  <si>
    <t>50115073 - ZPr - katetry PCI (Z536)</t>
  </si>
  <si>
    <t>50115075 - ZPr - stenty (Z538)</t>
  </si>
  <si>
    <t>50115078 - ZPr - stenty absorbční (Z541)</t>
  </si>
  <si>
    <t>50115079 - ZPr - internzivní péče (Z542)</t>
  </si>
  <si>
    <t>50115080 - ZPr - staplery, extraktory, endoskop.mat. (Z523)</t>
  </si>
  <si>
    <t>50115083 - ZPr - embolizace (Z545)</t>
  </si>
  <si>
    <t>3452</t>
  </si>
  <si>
    <t>RTG: přístr. pracoviště -detašová prac.+screen.m.</t>
  </si>
  <si>
    <t>RTG: přístr. pracoviště -detašová prac.+screen.m. Celkem</t>
  </si>
  <si>
    <t>50115040</t>
  </si>
  <si>
    <t>laboratorní materiál (Z505)</t>
  </si>
  <si>
    <t>ZC831</t>
  </si>
  <si>
    <t>Sklo podložní mat. okraj bal. á 50 ks AA00000112E (2501)</t>
  </si>
  <si>
    <t>ZG892</t>
  </si>
  <si>
    <t>Sklo podložní sysmex microscope slides bal. á 50 ks (37001300T) ZE000525</t>
  </si>
  <si>
    <t>50115050</t>
  </si>
  <si>
    <t>obvazový materiál (Z502)</t>
  </si>
  <si>
    <t>ZD740</t>
  </si>
  <si>
    <t>Kompresa gáza sterilkompres 7,5 x 7,5 cm/5 ks sterilní 1325019265(1230119225)</t>
  </si>
  <si>
    <t>ZA464</t>
  </si>
  <si>
    <t>Kompresa NT 10 x 10 cm/2 ks sterilní 26520</t>
  </si>
  <si>
    <t>ZA463</t>
  </si>
  <si>
    <t>Kompresa NT 10 x 20 cm/2 ks sterilní 26620</t>
  </si>
  <si>
    <t>ZC585</t>
  </si>
  <si>
    <t>Krytí i.v. kanyl fixační transafix 6 x 8 cm, bal.á 200 ks 8900 001</t>
  </si>
  <si>
    <t>ZH012</t>
  </si>
  <si>
    <t>Náplast micropore 2,50 cm x 9,10 m 840W-1</t>
  </si>
  <si>
    <t>ZC885</t>
  </si>
  <si>
    <t>Náplast omnifix E 10 cm x 10 m 900650</t>
  </si>
  <si>
    <t>ZD104</t>
  </si>
  <si>
    <t>Náplast omniplast 10,0 cm x 10,0 m 9004472 (900535)</t>
  </si>
  <si>
    <t>ZN366</t>
  </si>
  <si>
    <t>Náplast poinjekční elastická tkaná jednotl. baleno 19 mm x 72 mm P-CURE1972ELAST</t>
  </si>
  <si>
    <t>ZB084</t>
  </si>
  <si>
    <t>Náplast transpore 2,50 cm x 9,14 m 1527-1</t>
  </si>
  <si>
    <t>ZL995</t>
  </si>
  <si>
    <t>Obinadlo hyrofilní sterilní  6 cm x 5 m  004310190</t>
  </si>
  <si>
    <t>ZL996</t>
  </si>
  <si>
    <t>Obinadlo hyrofilní sterilní  8 cm x 5 m  004310182</t>
  </si>
  <si>
    <t>ZL789</t>
  </si>
  <si>
    <t>Obvaz sterilní hotový č. 2 A4091360</t>
  </si>
  <si>
    <t>ZL790</t>
  </si>
  <si>
    <t>Obvaz sterilní hotový č. 3 A4101144</t>
  </si>
  <si>
    <t>ZA593</t>
  </si>
  <si>
    <t>Tampon sterilní stáčený 20 x 20 cm / 5 ks 28003+</t>
  </si>
  <si>
    <t>ZC100</t>
  </si>
  <si>
    <t>Vata buničitá dělená 2 role / 500 ks 40 x 50 mm 1230200310</t>
  </si>
  <si>
    <t>ZA446</t>
  </si>
  <si>
    <t>Vata buničitá přířezy 20 x 30 cm 1230200129</t>
  </si>
  <si>
    <t>ZA090</t>
  </si>
  <si>
    <t>Vata buničitá přířezy 37 x 57 cm 2730152</t>
  </si>
  <si>
    <t>ZM000</t>
  </si>
  <si>
    <t>Vata obvazová skládaná 50g 004307667</t>
  </si>
  <si>
    <t>50115060</t>
  </si>
  <si>
    <t>ZPr - ostatní (Z503)</t>
  </si>
  <si>
    <t>ZC751</t>
  </si>
  <si>
    <t>Čepelka skalpelová 11 BB511</t>
  </si>
  <si>
    <t>ZB844</t>
  </si>
  <si>
    <t>Esmarch 60 x 1250 KVS 06125</t>
  </si>
  <si>
    <t>ZA737</t>
  </si>
  <si>
    <t>Filtr mini spike modrý 4550234</t>
  </si>
  <si>
    <t>ZA738</t>
  </si>
  <si>
    <t>Filtr mini spike zelený 4550242</t>
  </si>
  <si>
    <t>ZH317</t>
  </si>
  <si>
    <t>Hadička k injektoru stellant á 50 ks D SSS-LP-60-T</t>
  </si>
  <si>
    <t>ZM734</t>
  </si>
  <si>
    <t>Hadička k injektoru Ulrich pacientská bal. á 100 ks XD2040</t>
  </si>
  <si>
    <t>ZM735</t>
  </si>
  <si>
    <t>Hadička k injektoru Ulrich vnitřní bal. á 10 ks XD8003</t>
  </si>
  <si>
    <t>ZN297</t>
  </si>
  <si>
    <t>Hadička spojovací Gamaplus 1,8 x 450 LL NO DOP 606301-ND</t>
  </si>
  <si>
    <t>ZD980</t>
  </si>
  <si>
    <t>Kanyla vasofix 18G zelená safety 4269136S-01</t>
  </si>
  <si>
    <t>ZD809</t>
  </si>
  <si>
    <t>Kanyla vasofix 20G růžová safety 4269110S-01</t>
  </si>
  <si>
    <t>ZD808</t>
  </si>
  <si>
    <t>Kanyla vasofix 22G modrá safety 4269098S-01</t>
  </si>
  <si>
    <t>ZA808</t>
  </si>
  <si>
    <t>Kanyla venofix safety 23G modrá 4056353</t>
  </si>
  <si>
    <t>ZK884</t>
  </si>
  <si>
    <t>Kohout trojcestný discofix modrý 4095111</t>
  </si>
  <si>
    <t>ZO930</t>
  </si>
  <si>
    <t>Kontejner 100 ml PP 72/62 mm s přiloženým uzávěrem bílé víčko sterilní na tekutý materiál 75.562.105</t>
  </si>
  <si>
    <t>ZF159</t>
  </si>
  <si>
    <t>Nádoba na kontaminovaný odpad 1 l 15-0002</t>
  </si>
  <si>
    <t>ZF192</t>
  </si>
  <si>
    <t>Nádoba na kontaminovaný odpad 4 l 15-0004</t>
  </si>
  <si>
    <t>ZE310</t>
  </si>
  <si>
    <t>Nádoba na kontaminovaný odpad CS 6 l pův. 077802300</t>
  </si>
  <si>
    <t>ZM765</t>
  </si>
  <si>
    <t>Páska pro fixaci hlavy při CT vyšetření 505066</t>
  </si>
  <si>
    <t>ZK432</t>
  </si>
  <si>
    <t>Rourka rektální s balónkem 200089</t>
  </si>
  <si>
    <t>ZM913</t>
  </si>
  <si>
    <t>Sada aplikační pro insuflaci při CT kolonografii k insuflátoru VMX 1010A bal. á 24 ks AS-3W-Y-R35A</t>
  </si>
  <si>
    <t>ZA787</t>
  </si>
  <si>
    <t>Stříkačka injekční 2-dílná 10 ml L Inject Solo 4606108V</t>
  </si>
  <si>
    <t>ZA789</t>
  </si>
  <si>
    <t>Stříkačka injekční 2-dílná 2 ml L Inject Solo 4606027V</t>
  </si>
  <si>
    <t>ZA788</t>
  </si>
  <si>
    <t>Stříkačka injekční 2-dílná 20 ml L Inject Solo 4606205V</t>
  </si>
  <si>
    <t>ZA790</t>
  </si>
  <si>
    <t>Stříkačka injekční 2-dílná 5 ml L Inject Solo4606051V</t>
  </si>
  <si>
    <t>ZB066</t>
  </si>
  <si>
    <t>Stříkačka janett 3-dílná 100 ml sterilní vyplachovací adaptér TS-100ML( PLS1710)</t>
  </si>
  <si>
    <t>ZA791</t>
  </si>
  <si>
    <t>Stříkačka janett 3-dílná 150 ml sterilní vyplachovací KDM870822</t>
  </si>
  <si>
    <t>ZA964</t>
  </si>
  <si>
    <t>Stříkačka janett 3-dílná 60 ml sterilní vyplachovací 050ML3CZ-CEW (MRG564)</t>
  </si>
  <si>
    <t>ZC906</t>
  </si>
  <si>
    <t>Škrtidlo se sponou pro dospělé 25 x 500 mm KVS25500</t>
  </si>
  <si>
    <t>ZB289</t>
  </si>
  <si>
    <t>Válec do tlak. stříkačky Medrad SDS-CTP-QFT 1H07169</t>
  </si>
  <si>
    <t>ZK798</t>
  </si>
  <si>
    <t>Zátka combi modrá 4495152</t>
  </si>
  <si>
    <t>ZP077</t>
  </si>
  <si>
    <t>Zkumavka 15 ml PP 101/16,5 mm bílý šroubový uzávěr sterilní jednotlivě balená 10362/MO/SG/CS</t>
  </si>
  <si>
    <t>50115063</t>
  </si>
  <si>
    <t>ZPr - vaky, sety (Z528)</t>
  </si>
  <si>
    <t>ZA715</t>
  </si>
  <si>
    <t>Set infuzní intrafix primeline classic 150 cm 4062957</t>
  </si>
  <si>
    <t>50115064</t>
  </si>
  <si>
    <t>ZPr - šicí materiál (Z529)</t>
  </si>
  <si>
    <t>ZB034</t>
  </si>
  <si>
    <t>Šití dafilon modrý 2/0 (3) bal. á 36 ks C0935476</t>
  </si>
  <si>
    <t>50115065</t>
  </si>
  <si>
    <t>ZPr - vpichovací materiál (Z530)</t>
  </si>
  <si>
    <t>ZA834</t>
  </si>
  <si>
    <t>Jehla injekční 0,7 x 40 mm černá 4660021</t>
  </si>
  <si>
    <t>ZA833</t>
  </si>
  <si>
    <t>Jehla injekční 0,8 x 40 mm zelená 4657527</t>
  </si>
  <si>
    <t>ZA836</t>
  </si>
  <si>
    <t>Jehla injekční 0,9 x 70 mm žlutá 4665791</t>
  </si>
  <si>
    <t>ZB556</t>
  </si>
  <si>
    <t>Jehla injekční 1,2 x 40 mm růžová 4665120</t>
  </si>
  <si>
    <t>50115067</t>
  </si>
  <si>
    <t>ZPr - rukavice (Z532)</t>
  </si>
  <si>
    <t>ZM293</t>
  </si>
  <si>
    <t>Rukavice nitril sempercare bez p. L bal. á 200 ks 30804</t>
  </si>
  <si>
    <t>ZM292</t>
  </si>
  <si>
    <t>Rukavice nitril sempercare bez p. M bal. á 200 ks 30803</t>
  </si>
  <si>
    <t>ZM291</t>
  </si>
  <si>
    <t>Rukavice nitril sempercare bez p. S bal. á 200 ks 30802</t>
  </si>
  <si>
    <t>ZK475</t>
  </si>
  <si>
    <t>Rukavice operační latexové s pudrem ansell, vasco surgical powderet vel. 7 6035526 (303504EU)</t>
  </si>
  <si>
    <t>ZK477</t>
  </si>
  <si>
    <t>Rukavice operační latexové s pudrem ansell, vasco surgical powderet vel. 8 6035542 (303506EU)</t>
  </si>
  <si>
    <t>ZN475</t>
  </si>
  <si>
    <t>Obinadlo elastické universal   8 cm x 5 m 1323100312</t>
  </si>
  <si>
    <t>ZA441</t>
  </si>
  <si>
    <t>Steh náplasťový Steri-strip 6 x 38 mm bal. á 50 ks R1542</t>
  </si>
  <si>
    <t>ZA674</t>
  </si>
  <si>
    <t>Cévka CN-01, bal.á 40 ks, 646959</t>
  </si>
  <si>
    <t>ZF166</t>
  </si>
  <si>
    <t>Gel Mark - Ultra - SS EnCore Probe 10G bal. á 10 ks GMUEC10GSS</t>
  </si>
  <si>
    <t>ZP015</t>
  </si>
  <si>
    <t>Lokalizátor prsních lézí - Beacon  Breast Tissue marker ultrasound BM1412-50</t>
  </si>
  <si>
    <t>ZB966</t>
  </si>
  <si>
    <t>Nůžky rovné chirurgické hrotnaté 150 mm B397113920005</t>
  </si>
  <si>
    <t>ZB439</t>
  </si>
  <si>
    <t>Odstraňovač náplastí Convacare á 100 ks 0011279 37443</t>
  </si>
  <si>
    <t>ZP014</t>
  </si>
  <si>
    <t>Sada kalibračních značek CONS pro ortopedické aplikace 25 mm 6 ks EX32E</t>
  </si>
  <si>
    <t>ZF165</t>
  </si>
  <si>
    <t>Sonda EnCor Biopsy Probe 10G bal. á 5 ks ECP0110GV</t>
  </si>
  <si>
    <t>ZI026</t>
  </si>
  <si>
    <t>Šidítko dětské Flora 03 kytička bal. á 30 ks 1001</t>
  </si>
  <si>
    <t>ZO932</t>
  </si>
  <si>
    <t>Zkumavka 13 ml PP 101/16,5 mm bílý uzávěr sterilní 60.540.012</t>
  </si>
  <si>
    <t>ZO170</t>
  </si>
  <si>
    <t>Jehla bioptická evocore (T) 12G x 100 mm s trokarovým hrotem bal. á 10 ks EC12100T</t>
  </si>
  <si>
    <t>ZJ717</t>
  </si>
  <si>
    <t>Jehla lokalizační prsní hawkins III 20 G x 10 cm 253 100</t>
  </si>
  <si>
    <t>ZK474</t>
  </si>
  <si>
    <t>Rukavice operační latexové s pudrem ansell, vasco surgical powderet vel. 6,5 6035518 (303503)</t>
  </si>
  <si>
    <t>50115070</t>
  </si>
  <si>
    <t>ZPr - katetry ostatní (Z513)</t>
  </si>
  <si>
    <t>ZC605</t>
  </si>
  <si>
    <t>Katetr zakřivený set 30 G x 2 cm flexibilní DGK 002 X</t>
  </si>
  <si>
    <t>ZA411</t>
  </si>
  <si>
    <t>Gáza přířezy 30 cm x 30 cm 17 nití 07004</t>
  </si>
  <si>
    <t>ZA561</t>
  </si>
  <si>
    <t>Kompresa AB 20 x 40 cm/1 ks sterilní NT savá (1230114051) 1327114051</t>
  </si>
  <si>
    <t>Kompresa AB 20 x 40 cm/1 ks sterilní NT savá 1230114051</t>
  </si>
  <si>
    <t>ZA321</t>
  </si>
  <si>
    <t>Kompresa gáza 7,5 cm x 7,5 cm/100 ks nesterilní 06002</t>
  </si>
  <si>
    <t>ZK405</t>
  </si>
  <si>
    <t>Krytí hemostatické gelitaspon standard 80 x 50 mm x 10 mm bal. á 10 ks A2107861</t>
  </si>
  <si>
    <t>ZE391</t>
  </si>
  <si>
    <t>Krytí hydrofilm  6 x   7 cm bal. á 10 ks 685755</t>
  </si>
  <si>
    <t>ZE505</t>
  </si>
  <si>
    <t>Krytí hydrofilm 12 x 25 cm, á 25 ks 6857640</t>
  </si>
  <si>
    <t>ZA544</t>
  </si>
  <si>
    <t>Krytí inadine nepřilnavé 5,0 x 5,0 cm 1/10 SYS01481EE</t>
  </si>
  <si>
    <t>ZI555</t>
  </si>
  <si>
    <t>Náplast cosmopor antibacterial 10,0 x 8 cm á 25 ks 0082185</t>
  </si>
  <si>
    <t>ZI558</t>
  </si>
  <si>
    <t>Náplast curapor   7 x   5 cm 32912  (22120,  náhrada za cosmopor )</t>
  </si>
  <si>
    <t>ZK759</t>
  </si>
  <si>
    <t>Náplast water resistant cosmos bal. á 20 ks (10+10) 5351233</t>
  </si>
  <si>
    <t>ZN618</t>
  </si>
  <si>
    <t>Brýle kyslíkové pro dospělé bal. á 100 ks A0100</t>
  </si>
  <si>
    <t>ZC752</t>
  </si>
  <si>
    <t>Čepelka skalpelová 15 BB515</t>
  </si>
  <si>
    <t>KB887</t>
  </si>
  <si>
    <t>dilatátor JCD10.0-38-20-COONS</t>
  </si>
  <si>
    <t>KI077</t>
  </si>
  <si>
    <t>dilatátor JCD5.0-38-20</t>
  </si>
  <si>
    <t>KI079</t>
  </si>
  <si>
    <t>dilatátor JCD7.0-38-20-HC</t>
  </si>
  <si>
    <t>KI080</t>
  </si>
  <si>
    <t>dilatátor JCD9.0-38-20</t>
  </si>
  <si>
    <t>KK442</t>
  </si>
  <si>
    <t>dilatátor vessel F4-17 á 10 ks 504404X</t>
  </si>
  <si>
    <t>KC115</t>
  </si>
  <si>
    <t>KE514</t>
  </si>
  <si>
    <t>disk retenční MDC-10</t>
  </si>
  <si>
    <t>KA037</t>
  </si>
  <si>
    <t>disk retenční MDC-12</t>
  </si>
  <si>
    <t>KC083</t>
  </si>
  <si>
    <t>drát vodící 5050200</t>
  </si>
  <si>
    <t>KC085</t>
  </si>
  <si>
    <t>drát vodící 5050243</t>
  </si>
  <si>
    <t>KB885</t>
  </si>
  <si>
    <t>drát vodící Amplatz 145 cm THSCF-35-145-3-AUS1</t>
  </si>
  <si>
    <t>KB906</t>
  </si>
  <si>
    <t>drát vodící Amplatz 260 cm THSCF-35-260-3-AUS1</t>
  </si>
  <si>
    <t>KB985</t>
  </si>
  <si>
    <t>drát vodící GA35183M</t>
  </si>
  <si>
    <t>KB986</t>
  </si>
  <si>
    <t>drát vodící GA35263M</t>
  </si>
  <si>
    <t>KI039</t>
  </si>
  <si>
    <t>drát vodící GA35403M</t>
  </si>
  <si>
    <t>KE850</t>
  </si>
  <si>
    <t>drát vodící HR35183M</t>
  </si>
  <si>
    <t>KC084</t>
  </si>
  <si>
    <t>drát vodící J3 5050359</t>
  </si>
  <si>
    <t>KF135</t>
  </si>
  <si>
    <t>drát vodící Lunderquist 180 cm TSMG-35-180-7-LES</t>
  </si>
  <si>
    <t>KB946</t>
  </si>
  <si>
    <t>drát vodící Lunderquist 260 cm TSMG-35-260-LES</t>
  </si>
  <si>
    <t>KE354</t>
  </si>
  <si>
    <t>drát vodící Mirage 103-0608</t>
  </si>
  <si>
    <t>KC371</t>
  </si>
  <si>
    <t>drát vodící MODEL-V18 150 cm M001468500</t>
  </si>
  <si>
    <t>KC369</t>
  </si>
  <si>
    <t>drát vodící MODEL-V18 300 cm M001468540</t>
  </si>
  <si>
    <t>KK185</t>
  </si>
  <si>
    <t>drát vodící neurovaskulární Asahi Chikai .008" 200cm WAIN-CKI-008-200</t>
  </si>
  <si>
    <t>KK186</t>
  </si>
  <si>
    <t>drát vodící neurovaskulární Asahi Chikai .010" 200cm WAIN-CKI-10-200</t>
  </si>
  <si>
    <t>KC171</t>
  </si>
  <si>
    <t>drát vodící Nitrex .014 180 cm N141802</t>
  </si>
  <si>
    <t>KD579</t>
  </si>
  <si>
    <t>drát vodící Nitrex .014 300 cm  N143001</t>
  </si>
  <si>
    <t>KD213</t>
  </si>
  <si>
    <t>drát vodící Nitrex .018 180 cm N181805</t>
  </si>
  <si>
    <t>KI393</t>
  </si>
  <si>
    <t>drát vodící Nitrex .018.300 cm  N183002</t>
  </si>
  <si>
    <t>KB983</t>
  </si>
  <si>
    <t>drát vodící PA35183M</t>
  </si>
  <si>
    <t>KB984</t>
  </si>
  <si>
    <t>drát vodící PA35263M</t>
  </si>
  <si>
    <t>KJ574</t>
  </si>
  <si>
    <t>drát vodící PTA Asahi Astato 30 300 cm bal. á 5 ks PAGH18M371</t>
  </si>
  <si>
    <t>KE764</t>
  </si>
  <si>
    <t>drát vodící renal Jindo 503452</t>
  </si>
  <si>
    <t>KI114</t>
  </si>
  <si>
    <t>drát vodící Rosen 180 cm THSCF-35-180-1.5-ROSEN</t>
  </si>
  <si>
    <t>KI115</t>
  </si>
  <si>
    <t>drát vodící Rosen 260 cm THSCF-35-260-1.5-ROSEN</t>
  </si>
  <si>
    <t>KE981</t>
  </si>
  <si>
    <t>drát vodící Selectiva NiTiNOL NE18060280NW-SL</t>
  </si>
  <si>
    <t>KC379</t>
  </si>
  <si>
    <t>drát vodící Synchro .010-200 cm M00316310</t>
  </si>
  <si>
    <t>KC377</t>
  </si>
  <si>
    <t>drát vodící Synchro .014-200 cm M00313010</t>
  </si>
  <si>
    <t>KC334</t>
  </si>
  <si>
    <t>drát vodící Synchro .014-300 cm M00313310</t>
  </si>
  <si>
    <t>ZA696</t>
  </si>
  <si>
    <t>Elektroda EKG ARBO H92 31.1925.21</t>
  </si>
  <si>
    <t>ZC648</t>
  </si>
  <si>
    <t>Elektroda EKG pěnová pr. 55 mm pro dospělé H-108002</t>
  </si>
  <si>
    <t>ZN298</t>
  </si>
  <si>
    <t>Hadička spojovací Gamaplus 1,8 x 1800 LL NO DOP 606304-ND</t>
  </si>
  <si>
    <t>KC078</t>
  </si>
  <si>
    <t>hadička vysokotlaká angio á 25 ks 5011531</t>
  </si>
  <si>
    <t>KD909</t>
  </si>
  <si>
    <t>chlopeň na cévku CFM-100</t>
  </si>
  <si>
    <t>ZH188</t>
  </si>
  <si>
    <t>Jehelec crile-wood tvrdokovový 150 mm b397132910142</t>
  </si>
  <si>
    <t>KD218</t>
  </si>
  <si>
    <t>jehla bioptická magmun MN1616</t>
  </si>
  <si>
    <t>KA043</t>
  </si>
  <si>
    <t>jehla bioptická magnum MN1410</t>
  </si>
  <si>
    <t>KA044</t>
  </si>
  <si>
    <t>jehla bioptická magnum MN1610</t>
  </si>
  <si>
    <t>KA036</t>
  </si>
  <si>
    <t>jehla Chiba DCHN-22-20.0</t>
  </si>
  <si>
    <t>KI262</t>
  </si>
  <si>
    <t>jehla koaxiální 15G x 13cm (pro MN1616) á 5 ks C1616B</t>
  </si>
  <si>
    <t>KI261</t>
  </si>
  <si>
    <t>jehla koaxiální 15G x 7cm (pro MN1610) á 5ks C1610B</t>
  </si>
  <si>
    <t>KB895</t>
  </si>
  <si>
    <t>jehla mikropunkční MPIS-401-NT</t>
  </si>
  <si>
    <t>KA038</t>
  </si>
  <si>
    <t>jehla SDN-18-7.0</t>
  </si>
  <si>
    <t>KA042</t>
  </si>
  <si>
    <t>jehla SDN-18-9.0</t>
  </si>
  <si>
    <t>ZA750</t>
  </si>
  <si>
    <t>Kanyla venofix 21G zelená ( malé křidýlko ) 4056337</t>
  </si>
  <si>
    <t>KK184</t>
  </si>
  <si>
    <t>katetr vodící intrakraniální Asahi Fubuki 6Fr, 80 cm WAIN-FBK-6SD80</t>
  </si>
  <si>
    <t>KK465</t>
  </si>
  <si>
    <t>katetr vodící intrakraniální Asahi Fubuki 6Fr, 90 cm WAIN-FBK-6SD90</t>
  </si>
  <si>
    <t>KI280</t>
  </si>
  <si>
    <t>klip vaskulární ProGlide 12673-05</t>
  </si>
  <si>
    <t>KI281</t>
  </si>
  <si>
    <t>klip vaskulární StarClose SE 14679-02</t>
  </si>
  <si>
    <t>KA046</t>
  </si>
  <si>
    <t>kohout Flowswitch á 24 ks M001442011</t>
  </si>
  <si>
    <t>KC289</t>
  </si>
  <si>
    <t>kohout Gateway á 10 ks M001153223</t>
  </si>
  <si>
    <t>ZC654</t>
  </si>
  <si>
    <t>Manžeta přetlaková 500 ml s manometrem KVS PM 05M</t>
  </si>
  <si>
    <t>ZH189</t>
  </si>
  <si>
    <t>Nůžky rovné hrotnaté preparační Sanvenero 140 mm B397113910221</t>
  </si>
  <si>
    <t>ZM710</t>
  </si>
  <si>
    <t>Nůžky rovné chirurgické špičaté 150 mm 397113080020</t>
  </si>
  <si>
    <t>ZH279</t>
  </si>
  <si>
    <t>Peán rovný jemná na cévy 160 mm 397115081130</t>
  </si>
  <si>
    <t>ZP493</t>
  </si>
  <si>
    <t>Pinzeta chirurgická rovná 1 × 2 zuby 180 mm B397114910015</t>
  </si>
  <si>
    <t>ZL464</t>
  </si>
  <si>
    <t>Popisovač sterilní se dvěma hroty Sandel 4-in-1Marker, bal. á 25 ks, S1041F</t>
  </si>
  <si>
    <t>KF405</t>
  </si>
  <si>
    <t>pouzdro zaváděcí 4F.035 402604A</t>
  </si>
  <si>
    <t>KC272</t>
  </si>
  <si>
    <t>pouzdro zaváděcí Accustick II M001207050</t>
  </si>
  <si>
    <t>KF828</t>
  </si>
  <si>
    <t>pouzdro zaváděcí B11N25AQ</t>
  </si>
  <si>
    <t>KB976</t>
  </si>
  <si>
    <t>pouzdro zaváděcí B50N10MQ</t>
  </si>
  <si>
    <t>KB992</t>
  </si>
  <si>
    <t>pouzdro zaváděcí B50N25AQ</t>
  </si>
  <si>
    <t>KB977</t>
  </si>
  <si>
    <t>pouzdro zaváděcí B60N10MQ</t>
  </si>
  <si>
    <t>KB991</t>
  </si>
  <si>
    <t>pouzdro zaváděcí B60N25AQ</t>
  </si>
  <si>
    <t>KB978</t>
  </si>
  <si>
    <t>pouzdro zaváděcí B70N10MQ</t>
  </si>
  <si>
    <t>KB981</t>
  </si>
  <si>
    <t>pouzdro zaváděcí B70N25AQ</t>
  </si>
  <si>
    <t>KB979</t>
  </si>
  <si>
    <t>pouzdro zaváděcí B80N10MQ</t>
  </si>
  <si>
    <t>KB982</t>
  </si>
  <si>
    <t>pouzdro zaváděcí B80N25AQ</t>
  </si>
  <si>
    <t>KB980</t>
  </si>
  <si>
    <t>pouzdro zaváděcí B90N10MQ</t>
  </si>
  <si>
    <t>KB998</t>
  </si>
  <si>
    <t>pouzdro zaváděcí Destination RSR13</t>
  </si>
  <si>
    <t>KJ772</t>
  </si>
  <si>
    <t>pouzdro zaváděcí Check-Flo 16.0F 80 cm RCFW-16.0P-38-80-RB</t>
  </si>
  <si>
    <t>KF102</t>
  </si>
  <si>
    <t>pouzdro zaváděcí KCFW-10.0-35-45-RB-HFANL1-HC</t>
  </si>
  <si>
    <t>KF101</t>
  </si>
  <si>
    <t>pouzdro zaváděcí KCFW-12.0-35-45-RB-HFANL1-HC</t>
  </si>
  <si>
    <t>KI871</t>
  </si>
  <si>
    <t>pouzdro zaváděcí KCFW-5.0-18/38-90-RB-ANL0-HC</t>
  </si>
  <si>
    <t>KH478</t>
  </si>
  <si>
    <t>pouzdro zaváděcí KCFW-6.0-35-55-RB-HFANL1-HC</t>
  </si>
  <si>
    <t>KJ408</t>
  </si>
  <si>
    <t>pouzdro zaváděcí KCFW-6.0-35-70-RB-HFANL0-HC</t>
  </si>
  <si>
    <t>KJ409</t>
  </si>
  <si>
    <t>pouzdro zaváděcí KCFW-6.0-35-70-RB-HFANL1-HC</t>
  </si>
  <si>
    <t>KI907</t>
  </si>
  <si>
    <t>pouzdro zaváděcí KCFW-7.0-35-55-RB-HFANL1-HC</t>
  </si>
  <si>
    <t>KK195</t>
  </si>
  <si>
    <t>pouzdro zaváděcí KCFW-7.0-35-70-RB-HFANL0-HC</t>
  </si>
  <si>
    <t>KK196</t>
  </si>
  <si>
    <t>pouzdro zaváděcí KCFW-8.0-35-70-RB-HFANL0-HC</t>
  </si>
  <si>
    <t>KI772</t>
  </si>
  <si>
    <t>pouzdro zaváděcí KCFW-9.0-38-70-RB-RAABE</t>
  </si>
  <si>
    <t>KE944</t>
  </si>
  <si>
    <t>pouzdro zaváděcí KSAW-6.0-18/38-55-RB-ANL2-HC</t>
  </si>
  <si>
    <t>KK197</t>
  </si>
  <si>
    <t>pouzdro zaváděcí KSAW-6.0-38-80-RB-SHTL-HC</t>
  </si>
  <si>
    <t>KB915</t>
  </si>
  <si>
    <t>pouzdro zaváděcí KSAW-6.0-38-90-RB-SHTL-HC</t>
  </si>
  <si>
    <t>KG055</t>
  </si>
  <si>
    <t>pouzdro zaváděcí KSAW-7.0-18/38-55-RB-ANL2-HC</t>
  </si>
  <si>
    <t>KK198</t>
  </si>
  <si>
    <t>pouzdro zaváděcí KSAW-7.0-38-80-RB-SHTL-HC</t>
  </si>
  <si>
    <t>KD993</t>
  </si>
  <si>
    <t>pouzdro zaváděcí KSAW-7.0-38-90-RB-SHTL-HC</t>
  </si>
  <si>
    <t>KF318</t>
  </si>
  <si>
    <t>pouzdro zaváděcí KSAW-8.0-38-90-RB-SHTL-HC</t>
  </si>
  <si>
    <t>ZL688</t>
  </si>
  <si>
    <t>Proužky Accu-Check Inform IIStrip 50 EU1 á 50 ks 05942861041</t>
  </si>
  <si>
    <t>KD581</t>
  </si>
  <si>
    <t>puzdro zaváděcí k TIPSu RUPS-100</t>
  </si>
  <si>
    <t>ZB249</t>
  </si>
  <si>
    <t>Sáček močový s křížovou výpustí 2000 ml ZAR-TNU201601</t>
  </si>
  <si>
    <t>ZK574</t>
  </si>
  <si>
    <t>Set I. nevaskulární 42001558</t>
  </si>
  <si>
    <t>ZK575</t>
  </si>
  <si>
    <t>Set II. vaskulární 42001559</t>
  </si>
  <si>
    <t>KC082</t>
  </si>
  <si>
    <t>stříkačka inflační PTCA 622510</t>
  </si>
  <si>
    <t>ZA586</t>
  </si>
  <si>
    <t>Stříkačka injekční 2 ml LL KDM bal. á 100 ks 831908 02-0070</t>
  </si>
  <si>
    <t>ZK816</t>
  </si>
  <si>
    <t>Stříkačka injekční 2-dílná 10 ml LL Inject Solo se závitem 4606728V</t>
  </si>
  <si>
    <t>ZD835</t>
  </si>
  <si>
    <t>Stříkačka injekční 3-dílná 1 ml LL plastipak bal. á 100 ks 309628</t>
  </si>
  <si>
    <t>ZB384</t>
  </si>
  <si>
    <t>Stříkačka injekční 3-dílná 20 ml LL Omnifix Solo se závitem bal. á 100 ks 4617207V</t>
  </si>
  <si>
    <t>ZA749</t>
  </si>
  <si>
    <t>Stříkačka injekční 3-dílná 50 ml LL Omnifix Solo 4617509F</t>
  </si>
  <si>
    <t>ZP349</t>
  </si>
  <si>
    <t>Svorka na cévy zahnutá Rochester-Pean 140 mm 115080260R</t>
  </si>
  <si>
    <t>ZJ366</t>
  </si>
  <si>
    <t>Válec do tlak. stříkačky Medrad 150-FT-Q</t>
  </si>
  <si>
    <t>ZB215</t>
  </si>
  <si>
    <t>Šití safil fialový 3/0 (2) bal. á 36 ks C1048041</t>
  </si>
  <si>
    <t>ZD423</t>
  </si>
  <si>
    <t>Šití silon monofil modrý 4/0 EP 1,5 bal. á 24 ks SM 2061</t>
  </si>
  <si>
    <t>ZB479</t>
  </si>
  <si>
    <t>Jehla chirurgická B12</t>
  </si>
  <si>
    <t>ZA832</t>
  </si>
  <si>
    <t>Jehla injekční 0,9 x 40 mm žlutá 4657519</t>
  </si>
  <si>
    <t>ZN130</t>
  </si>
  <si>
    <t>Rukavice operační gammex latex PF bez pudru 6,0 330048060</t>
  </si>
  <si>
    <t>ZN041</t>
  </si>
  <si>
    <t>Rukavice operační gammex latex PF bez pudru 6,5 330048065</t>
  </si>
  <si>
    <t>ZN126</t>
  </si>
  <si>
    <t>Rukavice operační gammex latex PF bez pudru 7,0 330048070</t>
  </si>
  <si>
    <t>ZN125</t>
  </si>
  <si>
    <t>Rukavice operační gammex latex PF bez pudru 7,5 330048075</t>
  </si>
  <si>
    <t>KH697</t>
  </si>
  <si>
    <t>extraktor vaskulární Goose Neck GN1000</t>
  </si>
  <si>
    <t>KB957</t>
  </si>
  <si>
    <t>extraktor vaskulární Goose Neck GN2000</t>
  </si>
  <si>
    <t>KI001</t>
  </si>
  <si>
    <t>extraktor vaskulární Goose Neck SK200</t>
  </si>
  <si>
    <t>KB909</t>
  </si>
  <si>
    <t>extraktor vaskulární GTRS-200-RB</t>
  </si>
  <si>
    <t>KI534</t>
  </si>
  <si>
    <t>extraktor vaskulární Indy OTW INDY-8.0-35-100-40</t>
  </si>
  <si>
    <t>KB960</t>
  </si>
  <si>
    <t>filtr venakavální IGTCFS-65-UNI IGTCFS-65-UNI-TULIP</t>
  </si>
  <si>
    <t>KE770</t>
  </si>
  <si>
    <t>kaktetr balónkový Maverick2 4.0x20 H7493892820400</t>
  </si>
  <si>
    <t>KC295</t>
  </si>
  <si>
    <t>katetr balónkový dilatační XXL 14-4/5.8/120 M001145150</t>
  </si>
  <si>
    <t>KC381</t>
  </si>
  <si>
    <t>katetr balónkový dilatační XXL 16-4/5.8/120 M001145530</t>
  </si>
  <si>
    <t>KC363</t>
  </si>
  <si>
    <t>katetr balónkový dilatační XXL 18-4/5.8/120 M001145580</t>
  </si>
  <si>
    <t>KK339</t>
  </si>
  <si>
    <t>katetr balónkový dilatační XXL 18-6/5.8/75  M001145590</t>
  </si>
  <si>
    <t>KD896</t>
  </si>
  <si>
    <t>katetr balónkový Mars 10 x 4 OPT 1750-1004</t>
  </si>
  <si>
    <t>KD701</t>
  </si>
  <si>
    <t>katetr balónkový Mars 5 x 10 OPT 1750-0510</t>
  </si>
  <si>
    <t>KD700</t>
  </si>
  <si>
    <t>katetr balónkový Mars 5 x 4 OPT 1750-0504</t>
  </si>
  <si>
    <t>KD703</t>
  </si>
  <si>
    <t>katetr balónkový Mars 6 x 10 OPT 1750-0610</t>
  </si>
  <si>
    <t>KD702</t>
  </si>
  <si>
    <t>katetr balónkový Mars 6 x 4 OPT 1750-0604</t>
  </si>
  <si>
    <t>KD893</t>
  </si>
  <si>
    <t>katetr balónkový Mars 7 x 4 OPT 1750-0704</t>
  </si>
  <si>
    <t>KD894</t>
  </si>
  <si>
    <t>katetr balónkový Mars 8 x 4 OPT 1750-0804</t>
  </si>
  <si>
    <t>KD895</t>
  </si>
  <si>
    <t>katetr balónkový Mars 9 x 4 OPT 1750-0904</t>
  </si>
  <si>
    <t>KI946</t>
  </si>
  <si>
    <t>katetr balónkový Maverick XL 5.0 x 20 H7493790950200</t>
  </si>
  <si>
    <t>KC443</t>
  </si>
  <si>
    <t>katetr balónkový Maverick2 2.5 x 20 H7493892820250</t>
  </si>
  <si>
    <t>KC444</t>
  </si>
  <si>
    <t>katetr balónkový Maverick2 3.0 x 20 H7493892820300</t>
  </si>
  <si>
    <t>KC445</t>
  </si>
  <si>
    <t>katetr balónkový Maverick2 3.0 x 30 H7493892830300</t>
  </si>
  <si>
    <t>KH007</t>
  </si>
  <si>
    <t>katetr balónkový Mustang 10 x 40 135 cm H74939171100410</t>
  </si>
  <si>
    <t>KH178</t>
  </si>
  <si>
    <t>katetr balónkový Mustang 10 x 60 75 cm H74939171100670</t>
  </si>
  <si>
    <t>KH572</t>
  </si>
  <si>
    <t>katetr balónkový Mustang 12 x 40 135 cm H74939171120410</t>
  </si>
  <si>
    <t>KH457</t>
  </si>
  <si>
    <t>katetr balónkový Mustang 12 x 60 75 cm H74939171120670</t>
  </si>
  <si>
    <t>KH298</t>
  </si>
  <si>
    <t>katetr balónkový Mustang 5 x 4 135 cm H74939171050410</t>
  </si>
  <si>
    <t>KH950</t>
  </si>
  <si>
    <t>katetr balónkový Mustang 5 x 60 75 cm H74939171050670</t>
  </si>
  <si>
    <t>KK490</t>
  </si>
  <si>
    <t>katetr balónkový Mustang 6 x 40 75 cm H74939171060470</t>
  </si>
  <si>
    <t>KH174</t>
  </si>
  <si>
    <t>katetr balónkový Mustang 8 x 60 75 cm H74939171080670</t>
  </si>
  <si>
    <t>KK210</t>
  </si>
  <si>
    <t>katetr balónkový okluzní  a remodelační EQUINOX HyperForm 4 x15 mm 104-4415</t>
  </si>
  <si>
    <t>KH464</t>
  </si>
  <si>
    <t>katetr balónkový řezací PCB 6.0 x 2.0 90 cm M001BP90620B0</t>
  </si>
  <si>
    <t>KH813</t>
  </si>
  <si>
    <t>katetr balónkový Senri 3 x 60 mm BD-S3060L</t>
  </si>
  <si>
    <t>KI003</t>
  </si>
  <si>
    <t>katetr balónkový Symetry 3.0x40 135cm M001103470</t>
  </si>
  <si>
    <t>KG552</t>
  </si>
  <si>
    <t>katetr balónkový Wanda 10 x 40 80 cm H965SCH505210</t>
  </si>
  <si>
    <t>KD913</t>
  </si>
  <si>
    <t>katetr balónkový Wanda 3 x 40 135 cm H965SCH505250</t>
  </si>
  <si>
    <t>KH483</t>
  </si>
  <si>
    <t>katetr balónkový Wanda 3 x 40 80 cm H965SCH505010</t>
  </si>
  <si>
    <t>KG546</t>
  </si>
  <si>
    <t>katetr balónkový Wanda 4 x 20 80 cm H965SCH505030</t>
  </si>
  <si>
    <t>KD914</t>
  </si>
  <si>
    <t>katetr balónkový Wanda 4 x 40 135 cm H965SCH505280</t>
  </si>
  <si>
    <t>KG610</t>
  </si>
  <si>
    <t>katetr balónkový Wanda 4 x 40 80 cm H965SCH505040</t>
  </si>
  <si>
    <t>KG553</t>
  </si>
  <si>
    <t>katetr balónkový Wanda 5 x 40 135 cm H965SCH505310</t>
  </si>
  <si>
    <t>KG548</t>
  </si>
  <si>
    <t>katetr balónkový Wanda 5 x 40 80 cm H965SCH505070</t>
  </si>
  <si>
    <t>KG554</t>
  </si>
  <si>
    <t>katetr balónkový Wanda 6 x 40 135 cm H965SCH505340</t>
  </si>
  <si>
    <t>KG549</t>
  </si>
  <si>
    <t>katetr balónkový Wanda 6 x 40 80 cm H965SCH505100</t>
  </si>
  <si>
    <t>KG555</t>
  </si>
  <si>
    <t>katetr balónkový Wanda 7 x 40 135 cm H965SCH505370</t>
  </si>
  <si>
    <t>KG550</t>
  </si>
  <si>
    <t>katetr balónkový Wanda 7 x 40 80 cm H965SCH505130</t>
  </si>
  <si>
    <t>KG556</t>
  </si>
  <si>
    <t>katetr balónkový Wanda 8 x 40 135 cm H965SCH505400</t>
  </si>
  <si>
    <t>KG551</t>
  </si>
  <si>
    <t>katetr balónkový Wanda 8 x 40 80 cm H965SCH505160</t>
  </si>
  <si>
    <t>KJ673</t>
  </si>
  <si>
    <t>katetr balónkový Zelos 20 x 4 OPT 1740-2004</t>
  </si>
  <si>
    <t>KJ674</t>
  </si>
  <si>
    <t>katetr balónkový Zelos 22 x 4 OPT 1740-2204</t>
  </si>
  <si>
    <t>KJ675</t>
  </si>
  <si>
    <t>katetr balónkový Zelos 24 x 4 OPT 1740-2404</t>
  </si>
  <si>
    <t>KJ676</t>
  </si>
  <si>
    <t>katetr balónkový Zelos 26 x 4 OPT 1740-2604</t>
  </si>
  <si>
    <t>KJ677</t>
  </si>
  <si>
    <t>katetr balónkový Zelos 28 x 4 OPT 1740-2804</t>
  </si>
  <si>
    <t>KK446</t>
  </si>
  <si>
    <t>katetr diagnostický .035 F5 100 LIND SRD5553</t>
  </si>
  <si>
    <t>KC089</t>
  </si>
  <si>
    <t>KC087</t>
  </si>
  <si>
    <t>katetr diagnostický .035 F5 65 LINDH SR2948</t>
  </si>
  <si>
    <t>KK447</t>
  </si>
  <si>
    <t>KK448</t>
  </si>
  <si>
    <t>katetr diagnostický .035 Tempo4 65 UNIV 451404V5</t>
  </si>
  <si>
    <t>KJ565</t>
  </si>
  <si>
    <t>KK450</t>
  </si>
  <si>
    <t>katetr diagnostický .038 Tempo4 100 BER-2 451415H0</t>
  </si>
  <si>
    <t>KK451</t>
  </si>
  <si>
    <t>katetr diagnostický .038 Tempo4 65 BER-2 451415V0</t>
  </si>
  <si>
    <t>KC136</t>
  </si>
  <si>
    <t>KC122</t>
  </si>
  <si>
    <t>katetr diagnostický .038 Tempo5 100 BER-2 451515H0</t>
  </si>
  <si>
    <t>KK452</t>
  </si>
  <si>
    <t>KK454</t>
  </si>
  <si>
    <t>katetr diagnostický .038 Tempo5 125 MP-A SMALL 451506P0</t>
  </si>
  <si>
    <t>KJ650</t>
  </si>
  <si>
    <t>KK455</t>
  </si>
  <si>
    <t>katetr diagnostický .038 Tempo5 65 BER-2 451515V0</t>
  </si>
  <si>
    <t>KC092</t>
  </si>
  <si>
    <t>KK456</t>
  </si>
  <si>
    <t>katetr diagnostický .038 Tempo5 80 RDC 451547S0</t>
  </si>
  <si>
    <t>KJ651</t>
  </si>
  <si>
    <t>KK457</t>
  </si>
  <si>
    <t>katetr diagnostický .038 Tempo5 80 UNI SELECT 451518S0</t>
  </si>
  <si>
    <t>KJ567</t>
  </si>
  <si>
    <t>KK458</t>
  </si>
  <si>
    <t>katetr diagnostický F6 65 PIG 455610T</t>
  </si>
  <si>
    <t>KD911</t>
  </si>
  <si>
    <t>katetr diagnostický HNB5.0-35-65-P-NS-TIPS</t>
  </si>
  <si>
    <t>KB950</t>
  </si>
  <si>
    <t>katetr diagnostický HNB5.0-38-100-P-NS-H1</t>
  </si>
  <si>
    <t>KB890</t>
  </si>
  <si>
    <t>katetr diagnostický HNB5.0-38-100-P-NS-SIM1</t>
  </si>
  <si>
    <t>KB884</t>
  </si>
  <si>
    <t>katetr diagnostický HNB5.0-38-100-P-NS-SIM2</t>
  </si>
  <si>
    <t>KD904</t>
  </si>
  <si>
    <t>katetr diagnostický HNB5.0-38-65-P-2S-C2</t>
  </si>
  <si>
    <t>KD905</t>
  </si>
  <si>
    <t>katetr diagnostický HNB5.0-38-65-P-2S-C3</t>
  </si>
  <si>
    <t>KD423</t>
  </si>
  <si>
    <t>katetr diagnostický HNBR4.0-35-100-P-NS-C1</t>
  </si>
  <si>
    <t>KI348</t>
  </si>
  <si>
    <t>katetr diagnostický HNBR5.0-35-65-P-NS-VANSCHIE4</t>
  </si>
  <si>
    <t>KB961</t>
  </si>
  <si>
    <t>katetr diagnostický HNBR5.0-38-100-P-NS-VERT</t>
  </si>
  <si>
    <t>KE302</t>
  </si>
  <si>
    <t>katetr diagnostický HNR5.0-35-100-P-10S-PIG</t>
  </si>
  <si>
    <t>KE134</t>
  </si>
  <si>
    <t>katetr diagnostický HNR5.0-35-100-P-NS-O</t>
  </si>
  <si>
    <t>KB989</t>
  </si>
  <si>
    <t>katetr diagnostický MULTIP RF-ZW34110M</t>
  </si>
  <si>
    <t>KE852</t>
  </si>
  <si>
    <t>katetr diagnostický Outlook RQ-BHA4102M</t>
  </si>
  <si>
    <t>KB879</t>
  </si>
  <si>
    <t>katetr diagnostický P5.0-35-50-P-NS-0</t>
  </si>
  <si>
    <t>KB990</t>
  </si>
  <si>
    <t>katetr diagnostický STRAIGHT RF-ZM74110M</t>
  </si>
  <si>
    <t>KB877</t>
  </si>
  <si>
    <t>katetr diagnostický T5.0-35-100-P-NS-VAD2</t>
  </si>
  <si>
    <t>KH467</t>
  </si>
  <si>
    <t>katetr diagnostický TEMPO4 65 COBRAII 2SH 451443V2</t>
  </si>
  <si>
    <t>KK459</t>
  </si>
  <si>
    <t>KD432</t>
  </si>
  <si>
    <t>katetr diagnostický VERT RF-WH14110M</t>
  </si>
  <si>
    <t>KD433</t>
  </si>
  <si>
    <t>katetr diagnostický VERT RF-WH14112M</t>
  </si>
  <si>
    <t>KK191</t>
  </si>
  <si>
    <t>katétr dilatační balónkový Achalasia-Cardia 80 x 25 mm 110 cm SABD-25</t>
  </si>
  <si>
    <t>KK192</t>
  </si>
  <si>
    <t>katétr dilatační balónkový Achalasia-Cardia 80 x 35 mm 110 cm SABD-35</t>
  </si>
  <si>
    <t>KJ073</t>
  </si>
  <si>
    <t>katétr dilatační balónkový MAXI LD PTA F7 110 20 x 80 4162080LF</t>
  </si>
  <si>
    <t>KE974</t>
  </si>
  <si>
    <t>katetr drenážní biliární ULT10.2-38-25-P-6S-CLM-RH</t>
  </si>
  <si>
    <t>KB955</t>
  </si>
  <si>
    <t>katetr drenážní biliární ULT10.2-38-40-P-32S-CLB-RH</t>
  </si>
  <si>
    <t>KE973</t>
  </si>
  <si>
    <t>katetr drenážní biliární ULT12.0-38-25-P-6S-CLM-RH</t>
  </si>
  <si>
    <t>KB958</t>
  </si>
  <si>
    <t>katetr drenážní biliární ULT12.0-38-40-P-32S CLB-RH</t>
  </si>
  <si>
    <t>KB953</t>
  </si>
  <si>
    <t>katetr drenážní biliární ULT14.0-38-25-P-6S-CLM-RH</t>
  </si>
  <si>
    <t>KB959</t>
  </si>
  <si>
    <t>katetr drenážní biliární ULT14.0-38-40-P-32S-CLB-RH</t>
  </si>
  <si>
    <t>KK341</t>
  </si>
  <si>
    <t>katetr drenážní biluminární Ultrathane COOK-COPE Ring-McLean Sump 16Fr RMSU-16-18-ACL</t>
  </si>
  <si>
    <t>KI263</t>
  </si>
  <si>
    <t>katetr drenážní pig. BTQ BT-PD1-0720-W</t>
  </si>
  <si>
    <t>KK277</t>
  </si>
  <si>
    <t>katetr drenážní pig. BTQ BT-PD1-0825-W</t>
  </si>
  <si>
    <t>KE766</t>
  </si>
  <si>
    <t>katetr drenážní pig. BTQ BT-PD1-1030-W</t>
  </si>
  <si>
    <t>KE767</t>
  </si>
  <si>
    <t>katetr drenážní pig. BTQ BT-PD1-1230-W</t>
  </si>
  <si>
    <t>KE995</t>
  </si>
  <si>
    <t>katetr drenážní pig. BTQ BT-PD1-1430-W</t>
  </si>
  <si>
    <t>KJ834</t>
  </si>
  <si>
    <t>katetr drenážní pig. BTQ BT-PD1-1630-W</t>
  </si>
  <si>
    <t>ZD475</t>
  </si>
  <si>
    <t>Katetr fogarty arteriální embolektomický 80 cm, 5,5F 12TLW805F35</t>
  </si>
  <si>
    <t>KC179</t>
  </si>
  <si>
    <t>katetr infuzní Cragg-McNamara 41038-01</t>
  </si>
  <si>
    <t>KF151</t>
  </si>
  <si>
    <t>katetr infuzní Cragg-McNamara 41039-01</t>
  </si>
  <si>
    <t>KH660</t>
  </si>
  <si>
    <t>katetr infuzní Cragg-McNamara 41052-01</t>
  </si>
  <si>
    <t>KH661</t>
  </si>
  <si>
    <t>katetr infuzní Cragg-McNamara 41054-01</t>
  </si>
  <si>
    <t>KF308</t>
  </si>
  <si>
    <t>katetr okluzní Coda CODA-2-10.0-35-140-46</t>
  </si>
  <si>
    <t>KG924</t>
  </si>
  <si>
    <t>katetr okluzní Coda CODA-2-9.0-35-120-32</t>
  </si>
  <si>
    <t>KJ883</t>
  </si>
  <si>
    <t>katetr podpůrný intrakraniální Navien A+ 058 x 115 RFXA058-115-08</t>
  </si>
  <si>
    <t>KJ884</t>
  </si>
  <si>
    <t>katetr podpůrný intrakraniální Navien A+ 072 x 115 RFXA072-115-08MP</t>
  </si>
  <si>
    <t>KI981</t>
  </si>
  <si>
    <t>katetr PTA dilatační rekanalizační Outback Re-Entry OTB42120</t>
  </si>
  <si>
    <t>KJ182</t>
  </si>
  <si>
    <t>katetr trombektomický antegrádní Rotarex S 8F 85 cm 80223</t>
  </si>
  <si>
    <t>KK188</t>
  </si>
  <si>
    <t>katetr trombektomický aspirační Aspirex S 8F 110 cm 80230</t>
  </si>
  <si>
    <t>KH891</t>
  </si>
  <si>
    <t>katetr vodící 40DEG XF 6F 100 cm M003101420</t>
  </si>
  <si>
    <t>KH892</t>
  </si>
  <si>
    <t>katetr vodící 40DEG XF 8F 90 cm H965100440</t>
  </si>
  <si>
    <t>KJ557</t>
  </si>
  <si>
    <t>katetr vodící pro mikrokatetrizaci MERCI DAC 044, 6.3F/ 0,70 x 120 cm 90171</t>
  </si>
  <si>
    <t>KK338</t>
  </si>
  <si>
    <t>katetr vodící pro mikrokatetrizaci MERCI DAC 044, 6.3F/.070 x 105 cm 90170</t>
  </si>
  <si>
    <t>KK183</t>
  </si>
  <si>
    <t>katetr vodící pro mikrokatetrizaci MERCI DAC 057, 5.2F/ 0,57 x 115 cm 90130</t>
  </si>
  <si>
    <t>KJ558</t>
  </si>
  <si>
    <t>katetr vodící pro mikrokatetrizaci MERCI DAC 057, 5.2F/ 0,57 x 125 cm 90131</t>
  </si>
  <si>
    <t>KI771</t>
  </si>
  <si>
    <t>katetr vodící ST XF 5F 100 cm M003101640</t>
  </si>
  <si>
    <t>KC342</t>
  </si>
  <si>
    <t>katetr vodící ST XF 5F 90 cm M003100640</t>
  </si>
  <si>
    <t>KE503</t>
  </si>
  <si>
    <t>katetr vodící ST XF 6F 100 cm M003101500</t>
  </si>
  <si>
    <t>KC267</t>
  </si>
  <si>
    <t>katetr vodící ST XF 6F 90 cm H965100500</t>
  </si>
  <si>
    <t>KC294</t>
  </si>
  <si>
    <t>katetr vodící ST XF 8F 90 cm H965100520</t>
  </si>
  <si>
    <t>KJ707</t>
  </si>
  <si>
    <t>katetr vodící Vistabrite Per GC ST 8F 90 cm .088" 588844P</t>
  </si>
  <si>
    <t>KK462</t>
  </si>
  <si>
    <t>KI953</t>
  </si>
  <si>
    <t>katetr značený NR5.0-35-100-P-10S-0-CSC-20</t>
  </si>
  <si>
    <t>KE323</t>
  </si>
  <si>
    <t>katetr značený OPT 1080-4000</t>
  </si>
  <si>
    <t>KJ661</t>
  </si>
  <si>
    <t>katetrangiografický TORCON diagnostický 5,0 Fr  HNB5.0-38-125-P-NS-VTK</t>
  </si>
  <si>
    <t>KG632</t>
  </si>
  <si>
    <t>mikrokatetr Cantata MCS-2.8-NT-150-15-HP</t>
  </si>
  <si>
    <t>KC264</t>
  </si>
  <si>
    <t>mikrokatetr Excelsior 150 M0031441890</t>
  </si>
  <si>
    <t>KC312</t>
  </si>
  <si>
    <t>mikrokatetr Excelsior SL-10 150 M0031681890</t>
  </si>
  <si>
    <t>KJ945</t>
  </si>
  <si>
    <t>mikrokatétr neurovaskulární Apollo Onyx 1,9F  3cm 105-5096-000</t>
  </si>
  <si>
    <t>KB997</t>
  </si>
  <si>
    <t>mikrokatetr Progreat 2.7F MC-PP27131</t>
  </si>
  <si>
    <t>KK278</t>
  </si>
  <si>
    <t>mikrokatetr Progreat 2.7F MC-PV2815Y</t>
  </si>
  <si>
    <t>KH573</t>
  </si>
  <si>
    <t>mikrokatetr Progreat 2.8F MC-PE28131ZB</t>
  </si>
  <si>
    <t>KH250</t>
  </si>
  <si>
    <t>mikrokatetr Rebar 027 145 105-5082-145</t>
  </si>
  <si>
    <t>KC175</t>
  </si>
  <si>
    <t>protekce embolická Spider FX SPD2-060-190</t>
  </si>
  <si>
    <t>KB882</t>
  </si>
  <si>
    <t>set bioptický jaterní LABS-100</t>
  </si>
  <si>
    <t>50115075</t>
  </si>
  <si>
    <t>ZPr - stenty (Z538)</t>
  </si>
  <si>
    <t>KK337</t>
  </si>
  <si>
    <t>stengraft vaskulární Fluency samoexpandibilní 12 x 100 FVM12100</t>
  </si>
  <si>
    <t>KH563</t>
  </si>
  <si>
    <t>stent biliární Zilver 10 x 10 ZFV6-80-10-10.0</t>
  </si>
  <si>
    <t>KF189</t>
  </si>
  <si>
    <t>stent biliární Zilver 6 x 10 ZIB6-40-10-6.0</t>
  </si>
  <si>
    <t>KF190</t>
  </si>
  <si>
    <t>stent biliární Zilver 8 x 10 ZIB6-40-10-8.0</t>
  </si>
  <si>
    <t>KK466</t>
  </si>
  <si>
    <t>stent intrakraniální Pipeline Flowdiverter včetně zaváděcího systému PED-350-12</t>
  </si>
  <si>
    <t>KK467</t>
  </si>
  <si>
    <t>stent intrakraniální Pipeline Flowdiverter včetně zaváděcího systému PED-475-35</t>
  </si>
  <si>
    <t>KK379</t>
  </si>
  <si>
    <t>stent intrakraniální Pipeline samoexpandibilní  Flowdiverter včetně zaváděcího systému PED-325-14</t>
  </si>
  <si>
    <t>KG985</t>
  </si>
  <si>
    <t>stent intrakraniální Solitaire SAB-4-15</t>
  </si>
  <si>
    <t>KF043</t>
  </si>
  <si>
    <t>stent intrakraniální Solitaire SAB-4-20</t>
  </si>
  <si>
    <t>KK275</t>
  </si>
  <si>
    <t>stent intrakraniální Solitaire SAB-4-30</t>
  </si>
  <si>
    <t>KF056</t>
  </si>
  <si>
    <t>stent intrakraniální Solitaire SAB-6-20</t>
  </si>
  <si>
    <t>KJ336</t>
  </si>
  <si>
    <t>stent intrakraniální Solitaire samoexpandibilní SAB-3-20</t>
  </si>
  <si>
    <t>KF136</t>
  </si>
  <si>
    <t>stent jícnový degradabilní BD 019-10A-31/25/31-100</t>
  </si>
  <si>
    <t>KD686</t>
  </si>
  <si>
    <t>stent jícnový degradabilní DV 019-IU-31/25/31-100-DVC-C individuální úprava</t>
  </si>
  <si>
    <t>KG574</t>
  </si>
  <si>
    <t>stent jícnový FerX-ELLA Boubella 014-01N-20-120-L</t>
  </si>
  <si>
    <t>KH037</t>
  </si>
  <si>
    <t>stent jícnový FerX-ELLA Boubella 014-01N-20-165-L</t>
  </si>
  <si>
    <t>KG557</t>
  </si>
  <si>
    <t>stent jícnový FerX-ELLA Boubella 014-02N-20-120-L</t>
  </si>
  <si>
    <t>KF850</t>
  </si>
  <si>
    <t>stent jícnový FerX-ELLA Boubella 014-02N-20-150-L</t>
  </si>
  <si>
    <t>KJ541</t>
  </si>
  <si>
    <t>stent karotický samoexpandibilní CASPER RX 8 x 20 mm CPR-0820-143RX</t>
  </si>
  <si>
    <t>KJ542</t>
  </si>
  <si>
    <t>stent karotický samoexpandibilní CASPER RX 8 x 25 mm CPR-0825-143RX</t>
  </si>
  <si>
    <t>KJ371</t>
  </si>
  <si>
    <t>stent karotický samoexpandibilní CASPER RX 8 x 30 mm CPR-0830-143RX</t>
  </si>
  <si>
    <t>KK022</t>
  </si>
  <si>
    <t>stent periferní vaskulární Astron samoexpandibilní 10 x 40 x 70 cm 349214</t>
  </si>
  <si>
    <t>KI282</t>
  </si>
  <si>
    <t>stent vaskulární Acculink 014 8.0 x 40 x 132 1010129-40</t>
  </si>
  <si>
    <t>KJ848</t>
  </si>
  <si>
    <t>stent vaskulární Isthmus 10 x 19 ICLC10019L</t>
  </si>
  <si>
    <t>KJ258</t>
  </si>
  <si>
    <t>stent vaskulární Isthmus 10 x 29 ICLC10029L</t>
  </si>
  <si>
    <t>KJ259</t>
  </si>
  <si>
    <t>stent vaskulární Isthmus 10 x 39 ICLC10039L</t>
  </si>
  <si>
    <t>KJ262</t>
  </si>
  <si>
    <t>stent vaskulární Isthmus 8 x 29 ICLC8029L</t>
  </si>
  <si>
    <t>KJ263</t>
  </si>
  <si>
    <t>stent vaskulární Isthmus 8 x 39 ICLC8039L</t>
  </si>
  <si>
    <t>KJ264</t>
  </si>
  <si>
    <t>stent vaskulární Isthmus 9 x 29 ICLC9029L</t>
  </si>
  <si>
    <t>KJ265</t>
  </si>
  <si>
    <t>stent vaskulární Isthmus 9 x 39 ICLC9039L</t>
  </si>
  <si>
    <t>KE966</t>
  </si>
  <si>
    <t>stent vaskulární luminexx ZVM14060</t>
  </si>
  <si>
    <t>KH647</t>
  </si>
  <si>
    <t>stent vaskulární luminexx ZVM14080</t>
  </si>
  <si>
    <t>KJ888</t>
  </si>
  <si>
    <t>stent vaskulární periferní Epic 10 x 40 75 cm samoexpandibilní H74939054104070</t>
  </si>
  <si>
    <t>KJ889</t>
  </si>
  <si>
    <t>stent vaskulární periferní Epic 10 x 60 75 cm samoexpandibilní H74939054106070</t>
  </si>
  <si>
    <t>KJ890</t>
  </si>
  <si>
    <t>stent vaskulární periferní Epic 10 x 80 75 cm samoexpandibilní H74939054108070</t>
  </si>
  <si>
    <t>KH703</t>
  </si>
  <si>
    <t>stent vaskulární periferní Epic 6 x 41 120 cm samoexpandibilní H74939054064020</t>
  </si>
  <si>
    <t>KH708</t>
  </si>
  <si>
    <t>stent vaskulární periferní Epic 7 x 118 120 cm samoexpandibilní H74939054071220</t>
  </si>
  <si>
    <t>KJ946</t>
  </si>
  <si>
    <t>stent vaskulární periferní Epic 7 x 40 75 cm samoexpandibilní H74939054074070</t>
  </si>
  <si>
    <t>KJ947</t>
  </si>
  <si>
    <t>stent vaskulární periferní Epic 7 x 60 75 cm samoexpandibilní H74939054076070</t>
  </si>
  <si>
    <t>KJ948</t>
  </si>
  <si>
    <t>stent vaskulární periferní Epic 7 x 80 75 cm samoexpandibilní H74939054078070</t>
  </si>
  <si>
    <t>KJ885</t>
  </si>
  <si>
    <t>stent vaskulární periferní Epic 8 x 40 75 cm samoexpandibilní H74939054084070</t>
  </si>
  <si>
    <t>KJ891</t>
  </si>
  <si>
    <t>stent vaskulární periferní Epic 8 x 50 75 cm samoexpandibilní H74939054085070</t>
  </si>
  <si>
    <t>KJ886</t>
  </si>
  <si>
    <t>stent vaskulární periferní Epic 8 x 60 75 cm samoexpandibilní H74939054086070</t>
  </si>
  <si>
    <t>KJ887</t>
  </si>
  <si>
    <t>stent vaskulární periferní Epic 8 x 80 75 cm samoexpandibilní H74939054088070</t>
  </si>
  <si>
    <t>KH710</t>
  </si>
  <si>
    <t>stent vaskulární periferní Epic 8 x 82 120 cm samoexpandibilní H74939054088020</t>
  </si>
  <si>
    <t>KJ266</t>
  </si>
  <si>
    <t>stent vaskulární Radix2 5 x 17 ICRW5017S</t>
  </si>
  <si>
    <t>KJ267</t>
  </si>
  <si>
    <t>stent vaskulární Radix2 6 x 17 ICRW6017S</t>
  </si>
  <si>
    <t>KJ268</t>
  </si>
  <si>
    <t>stent vaskulární Radix2 7 x 17 ICRW7017S</t>
  </si>
  <si>
    <t>KG937</t>
  </si>
  <si>
    <t>stentgraft aortální Zenith AAA- Spiral Leg ZSLE</t>
  </si>
  <si>
    <t>KG936</t>
  </si>
  <si>
    <t>stentgraft aortální Zenith AortoUniiliac ZAUI-xx-yyy-ZT</t>
  </si>
  <si>
    <t>KF100</t>
  </si>
  <si>
    <t>stentgraft aortální Zenith Branch Iliac ZBIS-12-61-41</t>
  </si>
  <si>
    <t>KK399</t>
  </si>
  <si>
    <t>stentgraft aortální Zenith Dissection Gener2 GZSD-36-123-2</t>
  </si>
  <si>
    <t>KD694</t>
  </si>
  <si>
    <t>stentgraft aortální Zenith Flex AAA  - Main Body TFFB-32-82,125-ZT,32</t>
  </si>
  <si>
    <t>KK211</t>
  </si>
  <si>
    <t>stentgraft aortální Zenith Iliac Leg Extension ESLE-18-55</t>
  </si>
  <si>
    <t>KJ666</t>
  </si>
  <si>
    <t>stentgraft aortální Zenith Iliac Leg Extension ESLE-20-55</t>
  </si>
  <si>
    <t>KH292</t>
  </si>
  <si>
    <t>stentgraft aortální Zenith Low Profile - Main Body ZALB ZALB-x-x</t>
  </si>
  <si>
    <t>KH249</t>
  </si>
  <si>
    <t>stentgraft aortální Zenith Main Body Extension TFB-RX1-x-x</t>
  </si>
  <si>
    <t>KI813</t>
  </si>
  <si>
    <t>stentgraft aortální Zenith t-Branch Branched Body TBRANCH-34-18-202</t>
  </si>
  <si>
    <t>KI814</t>
  </si>
  <si>
    <t>stentgraft aortální Zenith t-Branch Universal Body UNIBODY</t>
  </si>
  <si>
    <t>KF307</t>
  </si>
  <si>
    <t>stentgraft aortální Zenith TX2 TAA - Proximal Comp.  ZTEG-2P-x-x-PF</t>
  </si>
  <si>
    <t>KK276</t>
  </si>
  <si>
    <t>stentgraft aortální Zenith TX2 TAA - Proximal extension TBE-34-77-PF</t>
  </si>
  <si>
    <t>KJ178</t>
  </si>
  <si>
    <t>stentgraft periferní samoexpandibilní Viabahn Low Prof. 8 x 10 120 cm PAJ081002</t>
  </si>
  <si>
    <t>KJ179</t>
  </si>
  <si>
    <t>stentgraft periferní samoexpandibilní Viabahn Low Prof. 8 x 15 120 cm PAJ081502</t>
  </si>
  <si>
    <t>ZP119</t>
  </si>
  <si>
    <t>Stentgraft periferní vaskulární Advanta V12 9 x 38 mm 80 cm 85328</t>
  </si>
  <si>
    <t>KI718</t>
  </si>
  <si>
    <t>stentgraft vaskulární Fluency samoexpandibilní  10 x 40 FVL10040</t>
  </si>
  <si>
    <t>KI717</t>
  </si>
  <si>
    <t>stentgraft vaskulární Fluency samoexpandibilní  10 x 60 FVL10060</t>
  </si>
  <si>
    <t>KH353</t>
  </si>
  <si>
    <t>stentgraft vaskulární Fluency samoexpandibilní  10 x 80 FVL10080</t>
  </si>
  <si>
    <t>KH354</t>
  </si>
  <si>
    <t>stentgraft vaskulární Fluency samoexpandibilní  12 x 80 FVL12080</t>
  </si>
  <si>
    <t>KI889</t>
  </si>
  <si>
    <t>stentgraft vaskulární Fluency samoexpandibilní  8 x 40 FVL08040</t>
  </si>
  <si>
    <t>KI713</t>
  </si>
  <si>
    <t>stentgraft vaskulární Fluency samoexpandibilní  8 x 60 FVL08060</t>
  </si>
  <si>
    <t>KK493</t>
  </si>
  <si>
    <t>stentgraft vaskulární Fluency samoexpandibilní  9 x 60 FVL09060</t>
  </si>
  <si>
    <t>KK494</t>
  </si>
  <si>
    <t>stentgraft vaskulární Fluency samoexpandibilní  9 x 80 FVL09080</t>
  </si>
  <si>
    <t>KF095</t>
  </si>
  <si>
    <t>stentgraft vaskulární Fluency samoexpandibilní 12 x 60 FVM12060</t>
  </si>
  <si>
    <t>KI716</t>
  </si>
  <si>
    <t>stentgraft vaskulární Fluency samoexpandibilní 7 x 80 FVL07080</t>
  </si>
  <si>
    <t>KF568</t>
  </si>
  <si>
    <t>stentgraft Viatorr 10 x 60 N-PT106275</t>
  </si>
  <si>
    <t>KF569</t>
  </si>
  <si>
    <t>stentgraft Viatorr 10 x 70 N-PT107275</t>
  </si>
  <si>
    <t>KF570</t>
  </si>
  <si>
    <t>stentgraft Viatorr 10 x 80 N-PT108275</t>
  </si>
  <si>
    <t>50115079</t>
  </si>
  <si>
    <t>ZPr - internzivní péče (Z542)</t>
  </si>
  <si>
    <t>ZO538</t>
  </si>
  <si>
    <t>Kohout trojcestný bílý bal. á 50 ks E0500</t>
  </si>
  <si>
    <t>ZO539</t>
  </si>
  <si>
    <t>Kohout trojcestný červený bal. á 50 ks E0501</t>
  </si>
  <si>
    <t>50115083</t>
  </si>
  <si>
    <t>ZPr - embolizace (Z545)</t>
  </si>
  <si>
    <t>KB996</t>
  </si>
  <si>
    <t>částice embolizační EB2S507</t>
  </si>
  <si>
    <t>KE353</t>
  </si>
  <si>
    <t>činidlo embolizační tekuté onyx 18 105-7000-060</t>
  </si>
  <si>
    <t>KC270</t>
  </si>
  <si>
    <t>kabely k odpoutávači spirál Synerg Connect M00345110240</t>
  </si>
  <si>
    <t>ZO892</t>
  </si>
  <si>
    <t>Okluder AVP - amplatzer vascular plug II 10 x 7 mm 9-AVP2-010</t>
  </si>
  <si>
    <t>ZM943</t>
  </si>
  <si>
    <t>Okluder AVP - amplatzer vascular plug II 12 x 9 mm 9-AVP2-012</t>
  </si>
  <si>
    <t>ZN384</t>
  </si>
  <si>
    <t>Okluder AVP - amplatzer vascular plug II 16 x 9 mm 9-AVP2-016</t>
  </si>
  <si>
    <t>KI360</t>
  </si>
  <si>
    <t>spirála emboizačníl sleva DGC-10 2D soft 4x8 M003344408SR40s</t>
  </si>
  <si>
    <t>KB962</t>
  </si>
  <si>
    <t>spirála embolizační 10 x 20 IMWCE-35-20-10</t>
  </si>
  <si>
    <t>KC360</t>
  </si>
  <si>
    <t>spirála embolizační GDC vortx 2 x 4 M00335302440</t>
  </si>
  <si>
    <t>KC361</t>
  </si>
  <si>
    <t>spirála embolizační GDC vortx 2 x 5 M00335302540</t>
  </si>
  <si>
    <t>KC306</t>
  </si>
  <si>
    <t>spirála embolizační GDC-10 Soft 2D 4 x 8 M003344408SR40</t>
  </si>
  <si>
    <t>KC394</t>
  </si>
  <si>
    <t>spirála embolizační GDC-10 Soft 2D 5 x 6 M003344506SR40</t>
  </si>
  <si>
    <t>KC357</t>
  </si>
  <si>
    <t>spirála embolizační GDC-10 Ultrasoft 2 x 2 M0033432020</t>
  </si>
  <si>
    <t>KC303</t>
  </si>
  <si>
    <t>spirála embolizační GDC-10 Ultrasoft 2 x 6 M0033432060</t>
  </si>
  <si>
    <t>KC292</t>
  </si>
  <si>
    <t>spirála embolizační GDC-10 Ultrasoft 3 x 6 M0033433060</t>
  </si>
  <si>
    <t>KC291</t>
  </si>
  <si>
    <t>spirála embolizační GDC-10 Ultrasoft 3 x 8 M0033433080</t>
  </si>
  <si>
    <t>KC441</t>
  </si>
  <si>
    <t>spirála embolizační GDC-10 Ultrasoft 4 x 8 M0033434080</t>
  </si>
  <si>
    <t>KI948</t>
  </si>
  <si>
    <t>spirála embolizační GDC-10-360 10 x 20 M0033471020SR0</t>
  </si>
  <si>
    <t>KC030</t>
  </si>
  <si>
    <t>spirála embolizační GDC-10-360 12 x 30 M0033461230SR0</t>
  </si>
  <si>
    <t>KD562</t>
  </si>
  <si>
    <t>spirála embolizační GDC-10-360 8 x 15 M003346815SR0</t>
  </si>
  <si>
    <t>KD563</t>
  </si>
  <si>
    <t>spirála embolizační GDC-10-360 8 x 20 M003346820SR0</t>
  </si>
  <si>
    <t>KD830</t>
  </si>
  <si>
    <t>spirála embolizační GDC-10SR 10 x 30 M0033461030SR0</t>
  </si>
  <si>
    <t>KD827</t>
  </si>
  <si>
    <t>spirála embolizační GDC-10SR 5 x 15 M003346515SR0</t>
  </si>
  <si>
    <t>KD828</t>
  </si>
  <si>
    <t>spirála embolizační GDC-10SR 7 x 20 M003346720SR0</t>
  </si>
  <si>
    <t>KD829</t>
  </si>
  <si>
    <t>spirála embolizační GDC-10SR 9 x 30 M003346930SR0</t>
  </si>
  <si>
    <t>KC392</t>
  </si>
  <si>
    <t>spirála embolizační GDS-10 Ultrasoft 2 x 3 M0033432030</t>
  </si>
  <si>
    <t>KC393</t>
  </si>
  <si>
    <t>spirála embolizační GDS-10 Ultrasoft 2 x 4 M0033432040</t>
  </si>
  <si>
    <t>KC440</t>
  </si>
  <si>
    <t>spirála embolizační GDS-10-360 3 x 6 M003347306SR0</t>
  </si>
  <si>
    <t>KC439</t>
  </si>
  <si>
    <t>spirála embolizační GDS-10-360 4 x 8 M003347408SR0</t>
  </si>
  <si>
    <t>KC438</t>
  </si>
  <si>
    <t>spirála embolizační GDS-10-360 5 x 9 M003347509SR0</t>
  </si>
  <si>
    <t>KC435</t>
  </si>
  <si>
    <t>spirála embolizační GDS-10-360 6 x 11 M003346611SR0</t>
  </si>
  <si>
    <t>KC436</t>
  </si>
  <si>
    <t>spirála embolizační GDS-10-360 6 x 15 M003346615SR0</t>
  </si>
  <si>
    <t>KC434</t>
  </si>
  <si>
    <t>spirála embolizační GDS-10-360 7 x 15 M003346715SR0</t>
  </si>
  <si>
    <t>KI633</t>
  </si>
  <si>
    <t>spirála embolizační Nester 14 x 14 MWCE-35-14-14-NESTER</t>
  </si>
  <si>
    <t>KI634</t>
  </si>
  <si>
    <t>spirála embolizační Nester 18 x 14 MWCE-35-14-18-NESTER</t>
  </si>
  <si>
    <t>KH825</t>
  </si>
  <si>
    <t>spirála embolizační Nester 2 x 5 MWCE-18-5-2-NESTER</t>
  </si>
  <si>
    <t>KH827</t>
  </si>
  <si>
    <t>spirála embolizační Nester 2 x 7 MWCE-18-7-2-NESTER</t>
  </si>
  <si>
    <t>KI635</t>
  </si>
  <si>
    <t>spirála embolizační Nester 20 x 14 MWCE-35-14-20-NESTER</t>
  </si>
  <si>
    <t>KH823</t>
  </si>
  <si>
    <t>spirála embolizační Nester 2x 3 MWCE-18-3-2-NESTER</t>
  </si>
  <si>
    <t>KH824</t>
  </si>
  <si>
    <t>spirála embolizační Nester 3 x 3 MWCE-18-3-3-NESTER</t>
  </si>
  <si>
    <t>KH826</t>
  </si>
  <si>
    <t>spirála embolizační Nester 3 x 5 MWCE-18-5-3-NESTER</t>
  </si>
  <si>
    <t>KH828</t>
  </si>
  <si>
    <t>spirála embolizační Nester 3 x 7 MWCE-18-7-3-NESTER</t>
  </si>
  <si>
    <t>KH829</t>
  </si>
  <si>
    <t>spirála embolizační Nester 4 x 7 MWCE-18-7-4-NESTER</t>
  </si>
  <si>
    <t>KK470</t>
  </si>
  <si>
    <t>spirála embolizační sleva GDC -18 360 20 x 33 M00334820330s</t>
  </si>
  <si>
    <t>KK194</t>
  </si>
  <si>
    <t>spirála embolizační sleva GDC vortx 2 x 3 M00335302340s</t>
  </si>
  <si>
    <t>KJ935</t>
  </si>
  <si>
    <t>spirála embolizační sleva GDC vortx 2 x 5 M00335302540s</t>
  </si>
  <si>
    <t>KK193</t>
  </si>
  <si>
    <t>spirála embolizační sleva GDC vortx 2 x 6 M00335302640s</t>
  </si>
  <si>
    <t>KJ649</t>
  </si>
  <si>
    <t>spirála embolizační sleva GDC-10 2D 5 x 15 M00334251540s</t>
  </si>
  <si>
    <t>KJ683</t>
  </si>
  <si>
    <t>spirála embolizační sleva GDC-10 3D 6 x 10 M00334561040s</t>
  </si>
  <si>
    <t>KJ723</t>
  </si>
  <si>
    <t>spirála embolizační sleva GDC-10 SOFT 2D 7 x 10 M003344710SR4s</t>
  </si>
  <si>
    <t>KJ702</t>
  </si>
  <si>
    <t>spirála embolizační sleva GDC-18 360 16 x 30 M00334816300s</t>
  </si>
  <si>
    <t>KJ703</t>
  </si>
  <si>
    <t>spirála embolizační sleva GDC-18 360 18 x 30 M00334818300s</t>
  </si>
  <si>
    <t>KJ854</t>
  </si>
  <si>
    <t>spirála embolizační sleva GDC-18 standard 20 x 30 M00335020340s</t>
  </si>
  <si>
    <t>KB923</t>
  </si>
  <si>
    <t>spirála embolizační Tornado 10-5 MWCE-35-10/5-TORNADO</t>
  </si>
  <si>
    <t>KJ849</t>
  </si>
  <si>
    <t>spirála embolizačníl sleva GDC-10 2D soft 5 x 10 M003344510SR40s</t>
  </si>
  <si>
    <t>KB927</t>
  </si>
  <si>
    <t>spirála emolizační Hial MWCE-18S-1.0-0-HILA</t>
  </si>
  <si>
    <t>KB930</t>
  </si>
  <si>
    <t>spirála emolizační Nester 10 x 14 MWCE-35-14-10-NESTER</t>
  </si>
  <si>
    <t>KE265</t>
  </si>
  <si>
    <t>spirála emolizační Nester 12 x 14 MWCE-35-14-12-NESTER</t>
  </si>
  <si>
    <t>KE345</t>
  </si>
  <si>
    <t>spirála emolizační Nester 4 x 14 MWCE-35-14-4-NESTER</t>
  </si>
  <si>
    <t>KB928</t>
  </si>
  <si>
    <t>spirála emolizační Nester 6 x 14 MWCE-35-14-6-NESTER</t>
  </si>
  <si>
    <t>KB929</t>
  </si>
  <si>
    <t>spirála emolizační Nester 8 x 14 MWCE-35-14-8-NESTER</t>
  </si>
  <si>
    <t>KD688</t>
  </si>
  <si>
    <t>spirála emolizační Tornado 4-3 MWCE-18S-4/3-TORNADO</t>
  </si>
  <si>
    <t>Spotřeba zdravotnického materiálu - orientační přehled</t>
  </si>
  <si>
    <t>ON Data</t>
  </si>
  <si>
    <t>Specializovaná ambulantní péče</t>
  </si>
  <si>
    <t>806 - Pracoviště s osvědčením pro provádění screeningu n</t>
  </si>
  <si>
    <t>Ambulantní péče ve vyjmenovaných odbornostech (§9) *</t>
  </si>
  <si>
    <t>809 - Pracoviště radiodiagnostiky</t>
  </si>
  <si>
    <t>Zdravotní výkony vykázané na pracovišti v rámci ambulantní péče *</t>
  </si>
  <si>
    <t>beze jména</t>
  </si>
  <si>
    <t>se jménem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</si>
  <si>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</si>
  <si>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</si>
  <si>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Černá Tereza</t>
  </si>
  <si>
    <t>Dorňáková Kristýna</t>
  </si>
  <si>
    <t>Klimovičová Barbora</t>
  </si>
  <si>
    <t>Macek Jan</t>
  </si>
  <si>
    <t>Müllerová Irena</t>
  </si>
  <si>
    <t>Pejzl Martin</t>
  </si>
  <si>
    <t>Szutyányi Peter</t>
  </si>
  <si>
    <t>Zdravotní výkony vykázané na pracovišti v rámci ambulantní péče dle lékařů *</t>
  </si>
  <si>
    <t>09</t>
  </si>
  <si>
    <t>806</t>
  </si>
  <si>
    <t>1</t>
  </si>
  <si>
    <t>0002918</t>
  </si>
  <si>
    <t>3</t>
  </si>
  <si>
    <t>0075314</t>
  </si>
  <si>
    <t>JEHLA BIOPTICKÁ MN1610</t>
  </si>
  <si>
    <t>0075318</t>
  </si>
  <si>
    <t>JEHLA BIOPTICKÁ MN1410</t>
  </si>
  <si>
    <t>0151449</t>
  </si>
  <si>
    <t>JEHLA BIOPTICKÁ DO DĚLA (BARD MAGNUM)  UNIVERSAL P</t>
  </si>
  <si>
    <t>0082502</t>
  </si>
  <si>
    <t>LOKALIZÁTOR PRSNÍCH LÉZÍ HYDROMARK</t>
  </si>
  <si>
    <t>V</t>
  </si>
  <si>
    <t>09511</t>
  </si>
  <si>
    <t>MINIMÁLNÍ KONTAKT LÉKAŘE S PACIENTEM</t>
  </si>
  <si>
    <t>68003</t>
  </si>
  <si>
    <t>vyÜet°enÝ ultrazvukem pro ZP 207</t>
  </si>
  <si>
    <t>89178</t>
  </si>
  <si>
    <t>SCREENINGOVÁ MAMOGRAFIE DIGITÁLNÍ V DISPENZÁRNÍ PÉ</t>
  </si>
  <si>
    <t>89814</t>
  </si>
  <si>
    <t>DRUHÉ ČTENÍ MAMOGRAFICKÝCH SNÍMKŮ VE SCREENINGU</t>
  </si>
  <si>
    <t>89510</t>
  </si>
  <si>
    <t>UZ PRSŮ JAKO DOPLNĚK SCREENINGOVÉ MAMOGRAFIE (VČET</t>
  </si>
  <si>
    <t>89314</t>
  </si>
  <si>
    <t>PERKUTÁNNÍ PUNKCE NEBO BIOPSIE PRSU ŘÍZENÁ RDG MET</t>
  </si>
  <si>
    <t>68002</t>
  </si>
  <si>
    <t>mamografickÚ vyÜet°enÝ pro ZP 207</t>
  </si>
  <si>
    <t>89223</t>
  </si>
  <si>
    <t>SCREENINGOVÁ MAMOGRAFIE DIGITÁLNÍ (OBĚ STRANY, KAŽ</t>
  </si>
  <si>
    <t>89225</t>
  </si>
  <si>
    <t>DOPLŇUJÍCÍ MAMOGRAFIE KE SCREENINGOVÉ MAMOGRAFII D</t>
  </si>
  <si>
    <t>809</t>
  </si>
  <si>
    <t>0002920</t>
  </si>
  <si>
    <t>0003132</t>
  </si>
  <si>
    <t>0003134</t>
  </si>
  <si>
    <t>0017039</t>
  </si>
  <si>
    <t>0022075</t>
  </si>
  <si>
    <t>0042433</t>
  </si>
  <si>
    <t>0045119</t>
  </si>
  <si>
    <t>VISIPAQUE 270 MG I/ML</t>
  </si>
  <si>
    <t>0045123</t>
  </si>
  <si>
    <t>0065978</t>
  </si>
  <si>
    <t>0065980</t>
  </si>
  <si>
    <t>0077018</t>
  </si>
  <si>
    <t>0077019</t>
  </si>
  <si>
    <t>0077024</t>
  </si>
  <si>
    <t>0093626</t>
  </si>
  <si>
    <t>0095607</t>
  </si>
  <si>
    <t>0095609</t>
  </si>
  <si>
    <t>0151208</t>
  </si>
  <si>
    <t>0034283</t>
  </si>
  <si>
    <t>JEHLA K LOKALIZACI PRSNÍCH LÉZÍ, X-REIDY</t>
  </si>
  <si>
    <t>0047648</t>
  </si>
  <si>
    <t>KATETR ANGIOGRAFICKÝ OUTLOOK RQ-4</t>
  </si>
  <si>
    <t>0056016</t>
  </si>
  <si>
    <t>SET PRO ENTEROKLÝZU - SONDA DUODENÁLNÍ GUERBET 815</t>
  </si>
  <si>
    <t>0056021</t>
  </si>
  <si>
    <t>SET PRO ENTEROKLÝZU- HADIČKA K OMEZOVAČI TLAKU 834</t>
  </si>
  <si>
    <t>0056025</t>
  </si>
  <si>
    <t>SET PRO ENTEROKLÝZU - VAK NÁLEVOVÝ 857</t>
  </si>
  <si>
    <t>0056030</t>
  </si>
  <si>
    <t>SET PRO ENTEROKLÝZU - MEZISPOJKA Y 879</t>
  </si>
  <si>
    <t>0075316</t>
  </si>
  <si>
    <t>JEHLA BIOPTICKÁ MN1616</t>
  </si>
  <si>
    <t>0092932</t>
  </si>
  <si>
    <t>SADA DRENÁŽNÍ</t>
  </si>
  <si>
    <t>0141293</t>
  </si>
  <si>
    <t>PORT MRI S KATÉTREM CHRONOFLEX A ZAVADĚČEM 0607173</t>
  </si>
  <si>
    <t>0111638</t>
  </si>
  <si>
    <t>STENT PERIFERNÍ VASKUL. - ISTHMUS LOGIC CARBOSTENT</t>
  </si>
  <si>
    <t>0075340</t>
  </si>
  <si>
    <t>JEHLA BIOPTICKÁ C1610B,C1616B,C1620B</t>
  </si>
  <si>
    <t>0015784</t>
  </si>
  <si>
    <t>KABEL SPOJOVACÍ MULTICATH UNIVERSÁLNÍ</t>
  </si>
  <si>
    <t>0070622</t>
  </si>
  <si>
    <t>JEHLA BIOPTICKÁ</t>
  </si>
  <si>
    <t>0056983</t>
  </si>
  <si>
    <t>SPIRÁLA ROTAČNÍ RAT 2173XXXX,2176XXXX</t>
  </si>
  <si>
    <t>09137</t>
  </si>
  <si>
    <t>UZ VYŠETŘENÍ DVOU ORGÁNŮ V NĚKOLIKA ROVINÁCH</t>
  </si>
  <si>
    <t>89113</t>
  </si>
  <si>
    <t>RTG LEBKY, CÍLENÉ SNÍMKY</t>
  </si>
  <si>
    <t>89117</t>
  </si>
  <si>
    <t>RTG KRKU A KRČNÍ PÁTEŘE</t>
  </si>
  <si>
    <t>89119</t>
  </si>
  <si>
    <t>RTG HRUDNÍ NEBO BEDERNÍ PÁTEŘE</t>
  </si>
  <si>
    <t>89123</t>
  </si>
  <si>
    <t>RTG PÁNVE NEBO KYČELNÍHO KLOUBU</t>
  </si>
  <si>
    <t>89127</t>
  </si>
  <si>
    <t>RTG KOSTÍ A KLOUBŮ KONČETIN</t>
  </si>
  <si>
    <t>89129</t>
  </si>
  <si>
    <t>RTG ŽEBER A STERNA</t>
  </si>
  <si>
    <t>89137</t>
  </si>
  <si>
    <t>RENTGENOVÉ VYŠETŘENÍ KLOUBU - DRŽENÉ SNÍMKY</t>
  </si>
  <si>
    <t>89143</t>
  </si>
  <si>
    <t>RTG BŘICHA</t>
  </si>
  <si>
    <t>89147</t>
  </si>
  <si>
    <t>RTG ŽALUDKU A DUODENA</t>
  </si>
  <si>
    <t>89153</t>
  </si>
  <si>
    <t>ENTEROKLÝZA</t>
  </si>
  <si>
    <t>89163</t>
  </si>
  <si>
    <t>VYLUČOVACÍ UROGRAFIE</t>
  </si>
  <si>
    <t>89173</t>
  </si>
  <si>
    <t>ANTEGRÁDNÍ PYELOGRAFIE JEDNOSTRANNÁ</t>
  </si>
  <si>
    <t>89177</t>
  </si>
  <si>
    <t>HYSTEROSALPINGOGRAFIE</t>
  </si>
  <si>
    <t>89198</t>
  </si>
  <si>
    <t>SKIASKOPIE</t>
  </si>
  <si>
    <t>89313</t>
  </si>
  <si>
    <t xml:space="preserve">PERKUTÁNNÍ PUNKCE NEBO BIOPSIE ŘÍZENÁ RDG METODOU </t>
  </si>
  <si>
    <t>89512</t>
  </si>
  <si>
    <t>UZ PRSŮ VČETNĚ SPÁDOVÝCH UZLIN</t>
  </si>
  <si>
    <t>89513</t>
  </si>
  <si>
    <t>UZ VYŠETŘENÍ HORNÍ POLOVINY BŘICHA</t>
  </si>
  <si>
    <t>89517</t>
  </si>
  <si>
    <t>UZ DUPLEXNÍ VYŠETŘENÍ DVOU A VÍCE CÉV, T. J. MORFO</t>
  </si>
  <si>
    <t>89613</t>
  </si>
  <si>
    <t>CT VYŠETŘENÍ BEZ POUŽITÍ KONTRASTNÍ LÁTKY DO 30 SK</t>
  </si>
  <si>
    <t>89617</t>
  </si>
  <si>
    <t>CT VYŠETŘENÍ KTERÉHOKOLIV ORGÁNU NEBO OBLASTI S AP</t>
  </si>
  <si>
    <t>89619</t>
  </si>
  <si>
    <t>CT VYŠETŘENÍ TĚLA S PODÁNÍM K. L. PER OS, EVENT. P</t>
  </si>
  <si>
    <t>89713</t>
  </si>
  <si>
    <t>MR ZOBRAZENÍ HLAVY, KONČETIN, KLOUBU, JEDNOHO ÚSEK</t>
  </si>
  <si>
    <t>89717</t>
  </si>
  <si>
    <t>MR ZOBRAZENÍ SRDCE</t>
  </si>
  <si>
    <t>89723</t>
  </si>
  <si>
    <t>MR ANGIOGRAFIE</t>
  </si>
  <si>
    <t>89813</t>
  </si>
  <si>
    <t>KONZULTACE NÁLEZU RENTGENOLOGEM CÍLENÁ</t>
  </si>
  <si>
    <t>89311</t>
  </si>
  <si>
    <t xml:space="preserve">INTERVENČNÍ VÝKON ŘÍZENÝ RDG METODOU (SKIASKOPIE, </t>
  </si>
  <si>
    <t>89131</t>
  </si>
  <si>
    <t>RTG HRUDNÍKU</t>
  </si>
  <si>
    <t>89615</t>
  </si>
  <si>
    <t>CT VYŠETŘENÍ S VĚTŠÍM POČTEM SKENŮ (NAD 30), BEZ P</t>
  </si>
  <si>
    <t>89514</t>
  </si>
  <si>
    <t>UZ VYŠETŘENÍ DOLNÍ POLOVINY BŘICHA</t>
  </si>
  <si>
    <t>09139</t>
  </si>
  <si>
    <t>UZ VYŠETŘENÍ TŘÍ A VÍCE ORGÁNŮ V NĚKOLIKA ROVINÁCH</t>
  </si>
  <si>
    <t>89725</t>
  </si>
  <si>
    <t>OPAKOVANÉ ČI DOPLŇUJÍCÍ VYŠETŘENÍ MR</t>
  </si>
  <si>
    <t>89715</t>
  </si>
  <si>
    <t>MR ZOBRAZENÍ KRKU, HRUDNÍKU, BŘICHA, PÁNVE (VČETNĚ</t>
  </si>
  <si>
    <t>09135</t>
  </si>
  <si>
    <t>UZ VYŠETŘENÍ POUZE JEDNOHO ORGÁNU V NĚKOLIKA ROVIN</t>
  </si>
  <si>
    <t>89151</t>
  </si>
  <si>
    <t>PASÁŽ TRÁVICÍ TRUBICÍ</t>
  </si>
  <si>
    <t>89515</t>
  </si>
  <si>
    <t>UZ DUPLEXNÍ VYŠETŘENÍ POUZE JEDNÉ CÉVY, T. J. MORF</t>
  </si>
  <si>
    <t>89111</t>
  </si>
  <si>
    <t>RTG PRSTŮ A ZÁPRSTNÍCH KŮSTEK RUKY NEBO NOHY</t>
  </si>
  <si>
    <t>89125</t>
  </si>
  <si>
    <t>RTG RAMENNÍHO KLOUBU</t>
  </si>
  <si>
    <t>89201</t>
  </si>
  <si>
    <t>SKIASKOPIE NA OPERAČNÍM ČI ZÁKROKOVÉM SÁLE MOBILNÍ</t>
  </si>
  <si>
    <t>89145</t>
  </si>
  <si>
    <t>RTG JÍCNU</t>
  </si>
  <si>
    <t>89199</t>
  </si>
  <si>
    <t>SKIASKOPICKÁ KONTROLA DIAGNOSTICKÝCH A LÉČEBNÝCH V</t>
  </si>
  <si>
    <t>89115</t>
  </si>
  <si>
    <t>RTG LEBKY, PŘEHLEDNÉ SNÍMKY</t>
  </si>
  <si>
    <t>89161</t>
  </si>
  <si>
    <t>CHOLANGIOGRAFIE PEROPERAČNÍ NEBO T-DRÉNEM</t>
  </si>
  <si>
    <t>89611</t>
  </si>
  <si>
    <t>CT VYŠETŘENÍ HLAVY NEBO TĚLA NATIVNÍ A KONTRASTNÍ</t>
  </si>
  <si>
    <t>89121</t>
  </si>
  <si>
    <t>RTG KŘÍŽOVÉ KOSTI A SI KLOUBŮ</t>
  </si>
  <si>
    <t>89155</t>
  </si>
  <si>
    <t>RTG VYŠETŘENÍ TLUSTÉHO STŘEVA</t>
  </si>
  <si>
    <t>89511</t>
  </si>
  <si>
    <t>UZ INTRAKAVITÁLNÍ VYŠETŘENÍ</t>
  </si>
  <si>
    <t>89411</t>
  </si>
  <si>
    <t>PŘEHLEDNÁ  ČI SELEKTIVNÍ ANGIOGRAFIE</t>
  </si>
  <si>
    <t>89135</t>
  </si>
  <si>
    <t>RENTGENOVÉ VYŠETŘENÍ CELÉ PÁTEŘE JEDNOU EXPOZICÍ</t>
  </si>
  <si>
    <t>89325</t>
  </si>
  <si>
    <t>PERKUTÁNNÍ DRENÁŽ ABSCESU, CYSTY EV. JINÉ DUTINY R</t>
  </si>
  <si>
    <t>89141</t>
  </si>
  <si>
    <t>VYŠETŘENÍ DOLNÍCH KONČETIN VCELKU JEDNÍM RENTGENOV</t>
  </si>
  <si>
    <t>89189</t>
  </si>
  <si>
    <t>FISTULOGRAFIE</t>
  </si>
  <si>
    <t>89711</t>
  </si>
  <si>
    <t>MR SPEKTROSKOPIE VYBRANÉ OBLASTI (1H NEBO 31P)</t>
  </si>
  <si>
    <t>89525</t>
  </si>
  <si>
    <t>DOPPLEROVSKÁ ULTRASONOGRAFIE TRANSKRANIÁLNÍ</t>
  </si>
  <si>
    <t>89180</t>
  </si>
  <si>
    <t>DIAGNOSTICKÁ DIGITÁLNÍ MAMOGRAFIE NEBO DUKTOGRAFIE</t>
  </si>
  <si>
    <t>0006707</t>
  </si>
  <si>
    <t>JEHLA BIOPTICKÁ K SYSTÉMU MAMMOTOME</t>
  </si>
  <si>
    <t>0030303</t>
  </si>
  <si>
    <t>LOKALIZÁTOR PRSNÍCH LÉZÍ,  MICROMARK</t>
  </si>
  <si>
    <t>0098951</t>
  </si>
  <si>
    <t>LOKALIZÁTOR PRSNÍCH LÉZÍ V-MARK, PRO MAMMOTOM,11G</t>
  </si>
  <si>
    <t>0082484</t>
  </si>
  <si>
    <t>JEHLA BIOPTICKÁ PRO VAKUOVOU BIOPSII ENCOR</t>
  </si>
  <si>
    <t>0082485</t>
  </si>
  <si>
    <t>LOKALIZÁTOR PRSNÍCH LÉZÍ GEL MARK ULTRA, ULTRACOR</t>
  </si>
  <si>
    <t>0075248</t>
  </si>
  <si>
    <t>JEHLA BIOPTICKÁ 16150040,.60,.70,.90</t>
  </si>
  <si>
    <t>0085224</t>
  </si>
  <si>
    <t>LOKALIZÁTOR PRSNÍCH LÉZÍ</t>
  </si>
  <si>
    <t>0075302</t>
  </si>
  <si>
    <t>JEHLA BIOPTICKÁ 17920010</t>
  </si>
  <si>
    <t>89167</t>
  </si>
  <si>
    <t>CYSTOGRAFIE</t>
  </si>
  <si>
    <t>89339</t>
  </si>
  <si>
    <t>STEREOTAKTICKÁ BIOPSIE NEBO  STEREOTAKTICKÁ LOKALI</t>
  </si>
  <si>
    <t>89343</t>
  </si>
  <si>
    <t>DIAGNOSTICKÁ MINIINVAZIVNÍ VAKUOVÁ BIOPSIE PRSU ZA</t>
  </si>
  <si>
    <t>09215</t>
  </si>
  <si>
    <t>INJEKCE I. M., S. C., I. D.</t>
  </si>
  <si>
    <t>89169</t>
  </si>
  <si>
    <t>CYSTOURETROGRAFIE</t>
  </si>
  <si>
    <t>89335</t>
  </si>
  <si>
    <t xml:space="preserve">ZAVEDENÍ LOKALIZÁTORU K NEHMATNÝM LOŽISKŮM VČETNĚ </t>
  </si>
  <si>
    <t>89341</t>
  </si>
  <si>
    <t>MINIINVAZIVNÍ VAKUOVÁ BIOPSIE PRSU ZAMĚŘENÁ ULTRAS</t>
  </si>
  <si>
    <t>0034038</t>
  </si>
  <si>
    <t>JEHLA BIOPTICKÁ ASPIRAČNÍ, CHIBA,ECHOTIP</t>
  </si>
  <si>
    <t>0037821</t>
  </si>
  <si>
    <t>VODIČ ANGIOGRAFICKÝ</t>
  </si>
  <si>
    <t>0038462</t>
  </si>
  <si>
    <t>DRÁT VODÍCÍ GUIDE WIRE M</t>
  </si>
  <si>
    <t>0038471</t>
  </si>
  <si>
    <t>0038482</t>
  </si>
  <si>
    <t>0038483</t>
  </si>
  <si>
    <t>0038498</t>
  </si>
  <si>
    <t>KATETR ANGIOGRAFICKÝ GLIDECATH</t>
  </si>
  <si>
    <t>0038503</t>
  </si>
  <si>
    <t>SOUPRAVA ZAVÁDĚCÍ INTRODUCER</t>
  </si>
  <si>
    <t>0038505</t>
  </si>
  <si>
    <t>0047480</t>
  </si>
  <si>
    <t>KATETR BALÓNKOVÝ PTCA</t>
  </si>
  <si>
    <t>0048264</t>
  </si>
  <si>
    <t>DRÁT NEUROINTERVENČNÍ</t>
  </si>
  <si>
    <t>0048523</t>
  </si>
  <si>
    <t>VODIČ INTERVENČNÍ SELECTIVA DO 145CM</t>
  </si>
  <si>
    <t>0048668</t>
  </si>
  <si>
    <t>DRÁT VODÍCÍ NITINOL</t>
  </si>
  <si>
    <t>0049439</t>
  </si>
  <si>
    <t>STENTGRAFT - ZENITH TX2 ZTEG-2P - PROXIMÁLNÍ ČÁST</t>
  </si>
  <si>
    <t>0052140</t>
  </si>
  <si>
    <t>KATETR BALÓNKOVÝ PTA - WANDA; SMASH</t>
  </si>
  <si>
    <t>0052704</t>
  </si>
  <si>
    <t>KATETR DRENÁŽNÍ</t>
  </si>
  <si>
    <t>0053358</t>
  </si>
  <si>
    <t>KATETR ANGIOGRAFICKÝ SLIP-CATH HYDROFILNÍ</t>
  </si>
  <si>
    <t>0053374</t>
  </si>
  <si>
    <t xml:space="preserve">KATETR ANGIOPLASTICKÝ LARGE OMEGA, PRŮMĚR 7 - 8.5 </t>
  </si>
  <si>
    <t>0053563</t>
  </si>
  <si>
    <t>KATETR DIAGNOSTICKÝ TEMPO4F,5F</t>
  </si>
  <si>
    <t>0053643</t>
  </si>
  <si>
    <t>KATETR BALÓNKOVÝ PTA - QUADRIMATRIX/MARS</t>
  </si>
  <si>
    <t>0053905</t>
  </si>
  <si>
    <t>KATETR DILATAČNÍ XXL                 14-5XX</t>
  </si>
  <si>
    <t>0053925</t>
  </si>
  <si>
    <t>KATETR BALÓNKOVÝ PTA - SYMMETRY; MUSTANG</t>
  </si>
  <si>
    <t>0053936</t>
  </si>
  <si>
    <t>SYSTÉM ZAVÁDĚCÍ ACCUSTICK II 20-705</t>
  </si>
  <si>
    <t>0054358</t>
  </si>
  <si>
    <t>KATETR DIAGNOSTICKÝ SUPER TORQUE 5F,6F 533525-686</t>
  </si>
  <si>
    <t>0056361</t>
  </si>
  <si>
    <t>ZAVADĚČ FLEXOR BALKIN RADIOOPÁKNÍ ZNAČKA</t>
  </si>
  <si>
    <t>0056365</t>
  </si>
  <si>
    <t>ZAVADĚČ MIKROPUNKČNÍ, NITINOLOVÝ VODIČ</t>
  </si>
  <si>
    <t>0057769</t>
  </si>
  <si>
    <t>DILATÁTOR COPE-SADDEKNI SFA ACCESS</t>
  </si>
  <si>
    <t>0057775</t>
  </si>
  <si>
    <t>KATETR MICROFERRET</t>
  </si>
  <si>
    <t>0057788</t>
  </si>
  <si>
    <t>SET TRANSJUGULÁRNÍ - LABS; PŘÍSTUP PRO BIOPSII JAT</t>
  </si>
  <si>
    <t>0057823</t>
  </si>
  <si>
    <t>KATETR ANGIOGRAFICKÝ TORCON,PRŮMĚR 4.1 AŽ 7 FRENCH</t>
  </si>
  <si>
    <t>0057824</t>
  </si>
  <si>
    <t>0057827</t>
  </si>
  <si>
    <t>KATETR ANGIOGRAFICKÝ VYSOKOTLAKÝ, PRŮMĚR 4 A 5 FR</t>
  </si>
  <si>
    <t>0057832</t>
  </si>
  <si>
    <t>KATETR ANGIOGRAFICKÝ TFE,PRŮMĚR 3 AŽ 7 FRENCH</t>
  </si>
  <si>
    <t>0058463</t>
  </si>
  <si>
    <t>VODIČ DRÁTĚNÝ LUNDERQUIST EXTRA STIFF</t>
  </si>
  <si>
    <t>0058504</t>
  </si>
  <si>
    <t>STENT KAROTICKÝ - ACCULINK; SAMOEXPANDIBILNÍ; COCR</t>
  </si>
  <si>
    <t>0059345</t>
  </si>
  <si>
    <t>INDEFLÁTOR - ZAŘÍZENÍ INSUFLAČNÍ - INFLATION DEVIC</t>
  </si>
  <si>
    <t>0059795</t>
  </si>
  <si>
    <t>DRÁT VODÍCÍ ANGIODYN J3 FC-FS 150-0,35</t>
  </si>
  <si>
    <t>0092125</t>
  </si>
  <si>
    <t>MIKROKATETR PROGREAT PC2411-2813, PP27111-27131</t>
  </si>
  <si>
    <t>0092127</t>
  </si>
  <si>
    <t>ČÁSTICE EMBOLIZAČNÍ - EMBOSFÉRY EB2S103-912</t>
  </si>
  <si>
    <t>0092128</t>
  </si>
  <si>
    <t>SOUPRAVA ZAVÁDĚCÍ DESTINATION - 45CM</t>
  </si>
  <si>
    <t>0092559</t>
  </si>
  <si>
    <t>SADA AG - SYSTÉM PRO UZAVÍRÁNÍ CÉV - FEMORÁLNÍ - S</t>
  </si>
  <si>
    <t>0141644</t>
  </si>
  <si>
    <t>STENT INTRAKRANIÁLNÍ SOLITAIRE AB,SAMOEXPANDIBILNÍ</t>
  </si>
  <si>
    <t>0141695</t>
  </si>
  <si>
    <t>STENT JÍCNOVÝ FERX-ELLA-BOUBELLA</t>
  </si>
  <si>
    <t>0151038</t>
  </si>
  <si>
    <t>FILTR VENAKAVÁLNÍ</t>
  </si>
  <si>
    <t>0192086</t>
  </si>
  <si>
    <t>STENT PERIFERNÍ VASKULÁRNÍ - ZILVER RX/ZILVER FLEX</t>
  </si>
  <si>
    <t>0051244</t>
  </si>
  <si>
    <t>KATETR VODÍCÍ GUIDER</t>
  </si>
  <si>
    <t>0057416</t>
  </si>
  <si>
    <t>DRÁT VODÍCÍ 110CM,150CM M001468XX0</t>
  </si>
  <si>
    <t>0059796</t>
  </si>
  <si>
    <t>DRÁT VODÍCÍ ANGIODYN J3 SFC-FS 150-0,35</t>
  </si>
  <si>
    <t>0046127</t>
  </si>
  <si>
    <t>KATETR BALONKOVÝ PTA - ŘEZACÍ - CUTTING</t>
  </si>
  <si>
    <t>0048828</t>
  </si>
  <si>
    <t>STENT JÍCNOVÝ FERX-ELLA-BOUBELLA-E</t>
  </si>
  <si>
    <t>0151349</t>
  </si>
  <si>
    <t>KATETR PODPŮR.PRO MIKROKAT - SYSTÉM MERCI - MULTIF</t>
  </si>
  <si>
    <t>0054475</t>
  </si>
  <si>
    <t>STENT BILIÁRNÍ ZILVER 635,SAMOEXPANDIBILNÍ,NITINOL</t>
  </si>
  <si>
    <t>0048344</t>
  </si>
  <si>
    <t>VODIČ SPIDER RX FX EMBOLIC PROTECTION SPD 030..070</t>
  </si>
  <si>
    <t>0092131</t>
  </si>
  <si>
    <t>KATETR BALÓNKOVÝ PTA - RX MUSO</t>
  </si>
  <si>
    <t>0047805</t>
  </si>
  <si>
    <t>SADA AG-JEHLA ANGIOGRAFICKÁ</t>
  </si>
  <si>
    <t>0054370</t>
  </si>
  <si>
    <t>ZAVADĚČ KE KATETRŮM 402604A-402611A</t>
  </si>
  <si>
    <t>0193332</t>
  </si>
  <si>
    <t>VODIČ PTA HYDROFILNÍ  PRO FLEXOR</t>
  </si>
  <si>
    <t>0152055</t>
  </si>
  <si>
    <t>SADA EMBOLIZAČNÍ - KATETR BALONKOVÝ OKLUZNÍ PERIFE</t>
  </si>
  <si>
    <t>0059570</t>
  </si>
  <si>
    <t>0054353</t>
  </si>
  <si>
    <t>KATETR BALÓNKOVÝ PTA - MAXI LD</t>
  </si>
  <si>
    <t>0038497</t>
  </si>
  <si>
    <t>0092011</t>
  </si>
  <si>
    <t>BALÓNEK DILATAČNÍ - JÍCNOVÝ</t>
  </si>
  <si>
    <t>0058763</t>
  </si>
  <si>
    <t>KATETR DRENÁŽNÍ RING-MCLEAN</t>
  </si>
  <si>
    <t>89319</t>
  </si>
  <si>
    <t>ZAVEDENÍ FILTRU DO DOLNÍ DUTÉ ŽÍLY</t>
  </si>
  <si>
    <t>89323</t>
  </si>
  <si>
    <t>TERAPEUTICKÁ EMBOLIZACE V CÉVNÍM ŘEČIŠTI</t>
  </si>
  <si>
    <t>89327</t>
  </si>
  <si>
    <t>KONTROLNÍ NÁSTŘIK DRENÁŽNÍHO KATÉTRU</t>
  </si>
  <si>
    <t>89333</t>
  </si>
  <si>
    <t>PERKUTÁNNÍ DRENÁŽ ŽLUČOVÝCH CEST (EV. ZAVEDENÍ STE</t>
  </si>
  <si>
    <t>89337</t>
  </si>
  <si>
    <t xml:space="preserve">DILATACE STENÓZ JÍCNU, GASTROINTESTINÁLNÍ TRUBICE </t>
  </si>
  <si>
    <t>89409</t>
  </si>
  <si>
    <t>ZAVEDENÍ STENTGRAFTU DO NEKORONÁRNÍHO TEPENNÉHO NE</t>
  </si>
  <si>
    <t>89417</t>
  </si>
  <si>
    <t xml:space="preserve">PŘEHLEDNÁ ČI SELEKTIVNÍ ANGIOGRAFIE NAVAZUJÍCÍ NA </t>
  </si>
  <si>
    <t>89419</t>
  </si>
  <si>
    <t>PUNKČNÍ ANGIOGRAFIE</t>
  </si>
  <si>
    <t>89423</t>
  </si>
  <si>
    <t>PERKUTÁNNÍ TRANSLUMINÁLNÍ ANGIOPLASTIKA</t>
  </si>
  <si>
    <t>89453</t>
  </si>
  <si>
    <t>PERKUTÁNNÍ TRANSHEPATÁLNÍ CHOLANGIOGRAFIE</t>
  </si>
  <si>
    <t>90931</t>
  </si>
  <si>
    <t xml:space="preserve">(DRG) ENDOVASKULÁRNÍ ZAVEDENÍ POTAHOVANÉHO STENTU </t>
  </si>
  <si>
    <t>89331</t>
  </si>
  <si>
    <t>ZAVEDENÍ STENTU DO TEPENNÉHO ČI ŽILNÍHO ŘEČIŠTĚ</t>
  </si>
  <si>
    <t>89415</t>
  </si>
  <si>
    <t>89321</t>
  </si>
  <si>
    <t>EXTRAKCE CIZÍHO TĚLESA Z CÉVNÍHO ŘEČIŠTĚ</t>
  </si>
  <si>
    <t>90933</t>
  </si>
  <si>
    <t>(DRG) ENDOVASKULÁRNÍ ZAVEDENÍ NEPOTAHOVANÉHO STENT</t>
  </si>
  <si>
    <t>89441</t>
  </si>
  <si>
    <t>KATETRIZACE JATERNÍCH ŽIL</t>
  </si>
  <si>
    <t>89445</t>
  </si>
  <si>
    <t>ŽÍLY HORNÍ KONČETINY - FLEBOGRAFIE PERIFERNÍ, CELÝ</t>
  </si>
  <si>
    <t>89421</t>
  </si>
  <si>
    <t>MĚŘENÍ TLAKU PŘI ANGIOGRAFII</t>
  </si>
  <si>
    <t>90952</t>
  </si>
  <si>
    <t>(DRG) EXTRAKCE TROMBU NEBO EMBOLU ENDOVASKULÁRNÍ C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</si>
  <si>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</si>
  <si>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lékařů</t>
  </si>
  <si>
    <t>01 - I. interní klinika - kardiologická</t>
  </si>
  <si>
    <t>02 - II. interní klinika - gastro-enterologická a hepatologická</t>
  </si>
  <si>
    <t>03 - III. interní klinika - nefrologická, revmatologická a endokrinologická</t>
  </si>
  <si>
    <t>04 - I. chirurgická klinika</t>
  </si>
  <si>
    <t>05 - II. chirurgická klinika - cévně-transplantační</t>
  </si>
  <si>
    <t>06 - Neurochirurgická klinika</t>
  </si>
  <si>
    <t>07 - Klinika anesteziologie, resuscitace a intenzivní medicíny</t>
  </si>
  <si>
    <t>08 - Porodnicko-gynekologická klinika</t>
  </si>
  <si>
    <t>09 - Novorozenecké oddělení</t>
  </si>
  <si>
    <t>10 - Dětská klinika</t>
  </si>
  <si>
    <t>11 - Ortopedická klinika</t>
  </si>
  <si>
    <t>12 - Urologická klinika</t>
  </si>
  <si>
    <t>13 - Otolaryngologická klinika</t>
  </si>
  <si>
    <t>14 - Oční klinika</t>
  </si>
  <si>
    <t>16 - Klinika plicních nemocí a tuberkulózy</t>
  </si>
  <si>
    <t>17 - Neurologická klinika</t>
  </si>
  <si>
    <t>18 - Klinika psychiatrie</t>
  </si>
  <si>
    <t>19 - Klinika pracovního lékařství</t>
  </si>
  <si>
    <t>20 - Klinika chorob kožních a pohlavních</t>
  </si>
  <si>
    <t>21 - Onkologická klinika</t>
  </si>
  <si>
    <t>25 - Klinika ústní,čelistní a obličejové chirurgie</t>
  </si>
  <si>
    <t>26 - Oddělení rehabilitace</t>
  </si>
  <si>
    <t>30 - Oddělení geriatrie</t>
  </si>
  <si>
    <t>31 - Traumatologické oddělení</t>
  </si>
  <si>
    <t>32 - Hemato-onkologická klinika</t>
  </si>
  <si>
    <t>50 - Kardiochirurgická klinika</t>
  </si>
  <si>
    <t>59 - Oddělení intenzivní péče chirurgických oborů</t>
  </si>
  <si>
    <t>01</t>
  </si>
  <si>
    <t>0046507</t>
  </si>
  <si>
    <t>SET K TLAKOVÝM KOMŮRKÁM - COMBITRANS; SET K INVAZI</t>
  </si>
  <si>
    <t>0051591</t>
  </si>
  <si>
    <t>0052143</t>
  </si>
  <si>
    <t>EXTRAKTOR - AMPLATZ GOOSE NECK GNXXXX - PERIFERNÍ,</t>
  </si>
  <si>
    <t>0056503</t>
  </si>
  <si>
    <t>SPIRÁLA GDC VORTX 3530XX</t>
  </si>
  <si>
    <t>0059982</t>
  </si>
  <si>
    <t>DRÁT ZAVÁDĚCÍ MIRAGE 103-0608-200</t>
  </si>
  <si>
    <t>0049005</t>
  </si>
  <si>
    <t>KATETR TROMBEKTOMICKÝ - ROTAREX-ANTEGRADNÍ(KATETR,</t>
  </si>
  <si>
    <t>0151946</t>
  </si>
  <si>
    <t>STENTGRAFT PERIFERNÍ VASKULÁRNÍ - GORE VIABAHN; SA</t>
  </si>
  <si>
    <t>0152522</t>
  </si>
  <si>
    <t>STENT PERIFERNÍ VASKULÁRNÍ - RADIX2; BALONEXPANDIB</t>
  </si>
  <si>
    <t>0055188</t>
  </si>
  <si>
    <t>DRÁT VODÍCÍ PRO PTCA KAT. SHINOBI, PLUS 547114, 21</t>
  </si>
  <si>
    <t>02</t>
  </si>
  <si>
    <t>0059494</t>
  </si>
  <si>
    <t>LIPIODOL ULTRA-FLUIDE</t>
  </si>
  <si>
    <t>0052399</t>
  </si>
  <si>
    <t>KATETR DRENÁŽNÍ BILIÁRNÍ</t>
  </si>
  <si>
    <t>0053921</t>
  </si>
  <si>
    <t>KATETR PRO DRENÁŽ ŽLUČNÍKU VAN SONNENBERG 20-8XX</t>
  </si>
  <si>
    <t>0056125</t>
  </si>
  <si>
    <t>KATETR ASPIRAČNÍ, KATETR MĚŘÍCÍ</t>
  </si>
  <si>
    <t>0056303</t>
  </si>
  <si>
    <t>KATETR BALÓNKOVÝ FOGARTY EMBOLEKTOMICKÝ - TRU-LUME</t>
  </si>
  <si>
    <t>0057792</t>
  </si>
  <si>
    <t>SHUNT TRANSJUGULÁRNÍ RING-CS</t>
  </si>
  <si>
    <t>0057840</t>
  </si>
  <si>
    <t>TĚLÍSKO EMBOLIZAČNÍ IMWCE</t>
  </si>
  <si>
    <t>0057844</t>
  </si>
  <si>
    <t>TĚLÍSKO EMBOLIZAČNÍ TORNADO</t>
  </si>
  <si>
    <t>0058736</t>
  </si>
  <si>
    <t>TĚLÍSKO EMBOLIZAČNÍ NESTER</t>
  </si>
  <si>
    <t>0059579</t>
  </si>
  <si>
    <t>STENT PERIFERNÍ HEPATICKÝ GORE VIATORR TIPS,SAMOEX</t>
  </si>
  <si>
    <t>0059797</t>
  </si>
  <si>
    <t>DRÁT VODÍCÍ ANGIODYN J3 MC-FS 200-0,35</t>
  </si>
  <si>
    <t>0151632</t>
  </si>
  <si>
    <t>EXTRAKTOR - KOŠÍČEK-ERCP - 4(8) DRÁT-JEDNORÁZOVÝ S</t>
  </si>
  <si>
    <t>0057846</t>
  </si>
  <si>
    <t>TĚLÍSKO EMBOLIZAČNÍ HILAL</t>
  </si>
  <si>
    <t>0046107</t>
  </si>
  <si>
    <t>STENT BILIÁRNÍ SX-ELLA-NITINELLA, NITINOL</t>
  </si>
  <si>
    <t>0075313</t>
  </si>
  <si>
    <t>JEHLA BIOPTICKÁ MN1830</t>
  </si>
  <si>
    <t>0034083</t>
  </si>
  <si>
    <t>JEHLA BIOPTICKÁ ASPIRAČNÍ PLICNÍ, FRANSEENOVA,ECHO</t>
  </si>
  <si>
    <t>0059341</t>
  </si>
  <si>
    <t>KATETR ANGIOGRAFICKÝ ANGIODYN</t>
  </si>
  <si>
    <t>90930</t>
  </si>
  <si>
    <t>89329</t>
  </si>
  <si>
    <t>PERKUTÁNNÍ EXTRAKCE REZIDUÁLNÍCH KONKREMENTŮ ZE ŽL</t>
  </si>
  <si>
    <t>03</t>
  </si>
  <si>
    <t>0048307</t>
  </si>
  <si>
    <t>STENTGRAFT PERIFERNÍ VASKULÁRNÍ - FLUENCY; SAMOEXP</t>
  </si>
  <si>
    <t>0057418</t>
  </si>
  <si>
    <t>DRÁT VODÍCÍ 300CM M001468XX0</t>
  </si>
  <si>
    <t>04</t>
  </si>
  <si>
    <t>0057999</t>
  </si>
  <si>
    <t>SPIRÁLA GDC</t>
  </si>
  <si>
    <t>0058000</t>
  </si>
  <si>
    <t>DRÁT VODÍCÍ JINDO PRO PTA           503451-503657</t>
  </si>
  <si>
    <t>0094542</t>
  </si>
  <si>
    <t>STENT JÍCNOVÝ SX-ELLA DEGRADABILNÍ BD (BD STENT)</t>
  </si>
  <si>
    <t>0141868</t>
  </si>
  <si>
    <t>STENTGRAFT PERIFERNÍ VASKULÁRNÍ - HEMOBAHN-GORE VI</t>
  </si>
  <si>
    <t>0141907</t>
  </si>
  <si>
    <t>STENT JÍC.BILIÁRNÍ,KOLOREK.DUODEN.TRACH.BRONCH.SX-</t>
  </si>
  <si>
    <t>0049201</t>
  </si>
  <si>
    <t>STENT PERIFERNÍ VASKULÁRNÍ - ADVANTA V12; KRYTÝ ST</t>
  </si>
  <si>
    <t>0058501</t>
  </si>
  <si>
    <t>VODIČ-PTA,PTCA - HI-TORQUE 0.14(18,35)/130,190,300</t>
  </si>
  <si>
    <t>0034295</t>
  </si>
  <si>
    <t>JEHLA BIOPTICKÁ AUTOMATICKÁ,QUICK-CORE</t>
  </si>
  <si>
    <t>0034264</t>
  </si>
  <si>
    <t>JEHLA PUNKČNÍ,DLOUHÁ,TROKAR</t>
  </si>
  <si>
    <t>0092453</t>
  </si>
  <si>
    <t>KATETR TROMBEKTOMICKÝ ASPIRAČNÍ- ASPIREX 6F,8F/85,</t>
  </si>
  <si>
    <t>0046109</t>
  </si>
  <si>
    <t>STENT PERIFERNÍ VASKULÁRNÍ - SX-ELLA-EXPANDELLA; S</t>
  </si>
  <si>
    <t>0056356</t>
  </si>
  <si>
    <t>ZAVADĚČ FLEXOR CHECK-FLO II RADIOOP.ZNAČKA</t>
  </si>
  <si>
    <t>89451</t>
  </si>
  <si>
    <t>SPLENOPORTOGRAFIE</t>
  </si>
  <si>
    <t>05</t>
  </si>
  <si>
    <t>0042411</t>
  </si>
  <si>
    <t>0048347</t>
  </si>
  <si>
    <t>KATETR INFUZNÍ CRAGG MAC NAMMARA</t>
  </si>
  <si>
    <t>0049984</t>
  </si>
  <si>
    <t>KATETR BALÓNKOVÝ ZELOS</t>
  </si>
  <si>
    <t>0053558</t>
  </si>
  <si>
    <t>KATETR VODÍCÍ VISTABRITE TIP G.C.5-10F</t>
  </si>
  <si>
    <t>0054472</t>
  </si>
  <si>
    <t>KATETR BALÓNKOVÝ OKLUZNÍ PRO ZENITH</t>
  </si>
  <si>
    <t>0056358</t>
  </si>
  <si>
    <t>0056476</t>
  </si>
  <si>
    <t>STENTGRAFT KORONÁRNÍ GRAFTMASTER RX</t>
  </si>
  <si>
    <t>0057298</t>
  </si>
  <si>
    <t>STENT PERIFERNÍ VASKULÁRNÍ - E-LUMINEXX; SAMOEXPAN</t>
  </si>
  <si>
    <t>0058462</t>
  </si>
  <si>
    <t>VODIČ DRÁTĚNÝ LUNDERQUIST EXTRA STIFF, ZAHNUTÝ</t>
  </si>
  <si>
    <t>0058692</t>
  </si>
  <si>
    <t>STENTGRAFT AORTÁLNÍ - ZENITH FLEX - KRÁTKÝ SEGMENT</t>
  </si>
  <si>
    <t>0059024</t>
  </si>
  <si>
    <t>STENTGRAFT AORTÁLNÍ BŘIŠNÍ - ELLA; KÓNICKÝ; TUBULÁ</t>
  </si>
  <si>
    <t>0059025</t>
  </si>
  <si>
    <t>STENTGRAFT AORTÁLNÍ BŘIŠNÍ - ELLA; BIFURKAČNÍ</t>
  </si>
  <si>
    <t>0092284</t>
  </si>
  <si>
    <t>STENT PERIFERNÍ VASKULÁRNÍ - ASTRON; SAMOEXPAND; N</t>
  </si>
  <si>
    <t>0094736</t>
  </si>
  <si>
    <t>STENT PERIFERNÍ VASKULÁRNÍ - EPIC; SAMOEXPANDIBILN</t>
  </si>
  <si>
    <t>0141815</t>
  </si>
  <si>
    <t>STENT PERIFERNĺ VASKULÁRNÍ - OMNILINK ELITE ; BALO</t>
  </si>
  <si>
    <t>0192087</t>
  </si>
  <si>
    <t>STENTGRAFT AORTÁLNÍ - ZENITH FLEX AUI; SAMOEXPAND;</t>
  </si>
  <si>
    <t>0192089</t>
  </si>
  <si>
    <t>STENTGRAFT AORTÁLNÍ - ZENITH LP - TĚLO</t>
  </si>
  <si>
    <t>0193339</t>
  </si>
  <si>
    <t>STENTGRAFT AORTÁLNÍ - ZENITH - NOHA SPIRÁLNÍ</t>
  </si>
  <si>
    <t>0151536</t>
  </si>
  <si>
    <t>DRÁT VODÍCÍ PTA - POD KOLENO - ASAHI -.014,.018/18</t>
  </si>
  <si>
    <t>0192083</t>
  </si>
  <si>
    <t>OKLUDER AVP - AMPLATZER</t>
  </si>
  <si>
    <t>0151037</t>
  </si>
  <si>
    <t>EXTRAKTOR PRO FILTR VENAKAVÁLNÍ</t>
  </si>
  <si>
    <t>0038891</t>
  </si>
  <si>
    <t>STENT PERIFERNÍ VASKULÁRNÍ -PALMAZŮV; BALONEXPANDI</t>
  </si>
  <si>
    <t>0058849</t>
  </si>
  <si>
    <t>SADA AG - ZAVADĚČ (SHEATH) PRO ZENITH AAA</t>
  </si>
  <si>
    <t>0054477</t>
  </si>
  <si>
    <t xml:space="preserve">STENTGRAFT AORTÁLNÍ - ZENITH AAA AOUNI EMERGENCY; </t>
  </si>
  <si>
    <t>0054478</t>
  </si>
  <si>
    <t>STENTGRAFT AORTÁLNÍ - ZENITH FLEX AAA; SAMOEXPAND;</t>
  </si>
  <si>
    <t>0193334</t>
  </si>
  <si>
    <t>STENTGRAFT AORTÁLNÍ - ZENITH BIFURKOVANÝ PRO A.I.I</t>
  </si>
  <si>
    <t>0038476</t>
  </si>
  <si>
    <t>0059026</t>
  </si>
  <si>
    <t>STENTGRAFT AORTÁLNÍ BŘIŠNÍ - ELLA; KÓNICKÝ</t>
  </si>
  <si>
    <t>0052130</t>
  </si>
  <si>
    <t>STENT PERIFERNÍ CARBOSTENT VŠECHNY TYPY ICVXXXX</t>
  </si>
  <si>
    <t>0141714</t>
  </si>
  <si>
    <t>0051321</t>
  </si>
  <si>
    <t>KATETR MĚŘÍCÍ ANGIOGRAFICKÝ</t>
  </si>
  <si>
    <t>0151947</t>
  </si>
  <si>
    <t>0051173</t>
  </si>
  <si>
    <t>VODIČ - PTA-SPECIÁLNÍ(DILATAČNÍ,REKANALIZAČNÍ)-OUT</t>
  </si>
  <si>
    <t>0059590</t>
  </si>
  <si>
    <t>STENTGRAFT - ZENITH SPIRAL-Z766 - HLAVNÍ ČÁST</t>
  </si>
  <si>
    <t>0193331</t>
  </si>
  <si>
    <t>STENTGRAFT AORTÁLNÍ - ZENITH - EXTENZE PROXIMÁLNÍ</t>
  </si>
  <si>
    <t>0152417</t>
  </si>
  <si>
    <t>STENT PERIFERNÍ VASKULÁRNÍ - LIFESTREAM; POTAH PTF</t>
  </si>
  <si>
    <t>0152036</t>
  </si>
  <si>
    <t>KATETR BALONKOVÝ PTA - LEGFLOW OTW/RX; POTAH PACLI</t>
  </si>
  <si>
    <t>0049004</t>
  </si>
  <si>
    <t>KATETR TROMBEKTOMICKÝ - ROTAREX-CROOS OVER(KATETR,</t>
  </si>
  <si>
    <t>0057320</t>
  </si>
  <si>
    <t>OXYGENÁTOR-PŘÍSAVKA NITROSRDEČNÍ</t>
  </si>
  <si>
    <t>0056396</t>
  </si>
  <si>
    <t>ZAVADĚČ CHECK-FLO III BLUE TYP MULLINS RADIOOPÁKNÍ</t>
  </si>
  <si>
    <t>0056492</t>
  </si>
  <si>
    <t>KATETR TROMBEKTOMICKÝ ASPIRAČNÍ - ASPIREX 10F/110C</t>
  </si>
  <si>
    <t>0152788</t>
  </si>
  <si>
    <t>STENTGRAFT AORT BŘIŠ - ZENITH UNIVERSAL DISTAL BOD</t>
  </si>
  <si>
    <t>0152787</t>
  </si>
  <si>
    <t>STENTGRAFT THORAKOABDOMINÁLNÍ - ZENITH T-BRANCH (S</t>
  </si>
  <si>
    <t>0056384</t>
  </si>
  <si>
    <t>ZAVADĚČ CHECK-FLO III BLUE VELKÁ CHLOPEŇ J VODIČ</t>
  </si>
  <si>
    <t>89317</t>
  </si>
  <si>
    <t>SELEKTIVNÍ TROMBOLÝZA</t>
  </si>
  <si>
    <t>89443</t>
  </si>
  <si>
    <t>ŽÍLY DOLNÍ KONČETINY - FLEBOGRAFIE PERIFERNÍ (ASCE</t>
  </si>
  <si>
    <t>90932</t>
  </si>
  <si>
    <t>06</t>
  </si>
  <si>
    <t>0046543</t>
  </si>
  <si>
    <t>MIKROKAT PERIF. KORON. NEURO: EXCELSIOR SL-10; NEU</t>
  </si>
  <si>
    <t>0047748</t>
  </si>
  <si>
    <t>SADA EMBOLIZAČNÍ - KABEL PROPOJOVACÍ</t>
  </si>
  <si>
    <t>0059569</t>
  </si>
  <si>
    <t>SPIRÁLA EMBOLIZAČNÍ - PERIFER.,INTRAKR.-DETECHABLE</t>
  </si>
  <si>
    <t>0059985</t>
  </si>
  <si>
    <t>MIKROKATETR ULTRAFLOW, NAUTICA, ECHELON, MARATHON</t>
  </si>
  <si>
    <t>0059987</t>
  </si>
  <si>
    <t>SADA EMBOL - TEKUTÉ EMBOL ČINIDL0 ONYX 18/20/34/-H</t>
  </si>
  <si>
    <t>0057776</t>
  </si>
  <si>
    <t>KATETR MICROFERRET, SET</t>
  </si>
  <si>
    <t>0052146</t>
  </si>
  <si>
    <t>EXTRAKTOR - AMPLATZ GOOSE NECK SET SKXXX - PERIFER</t>
  </si>
  <si>
    <t>0058980</t>
  </si>
  <si>
    <t>KATETR NEUROINTERVENČNÍ</t>
  </si>
  <si>
    <t>0059984</t>
  </si>
  <si>
    <t>MIKROKATETR - NEUROVASKULÁRNÍ - REBAR, APOLLO ONYX</t>
  </si>
  <si>
    <t>0059986</t>
  </si>
  <si>
    <t>SYSTÉM BALÓN UZÁVĚROVÝ EQUINOX 104-4011..104-4470</t>
  </si>
  <si>
    <t>0152285</t>
  </si>
  <si>
    <t>STENT KAROTICKÝ - CASPER, SAMOEXPAND.; NITINOL; DV</t>
  </si>
  <si>
    <t>0192133</t>
  </si>
  <si>
    <t>STENT INTRAKRANIÁLNÍ PIPELINE,SAMOEXPANDIBILNÍ,BIM</t>
  </si>
  <si>
    <t>0151925</t>
  </si>
  <si>
    <t>DRÁT VODÍCÍ NEUROVASKULÁRNÍ ASAHI CHIKAI 10 200/30</t>
  </si>
  <si>
    <t>0151924</t>
  </si>
  <si>
    <t>DRÁT VODÍCÍ NEUROVASKULÁRNÍ ASAHI CHIKAI 200/300CM</t>
  </si>
  <si>
    <t>0152815</t>
  </si>
  <si>
    <t>MIKROKATETR - PERIFERNÍ; KORONÁRNÍ; NEUROVASKULARN</t>
  </si>
  <si>
    <t>0049860</t>
  </si>
  <si>
    <t>STENT INTRAKRANIÁLNÍ GATEWAY,BALONEXPANDIBILNÍ,NIT</t>
  </si>
  <si>
    <t>07</t>
  </si>
  <si>
    <t>0050237</t>
  </si>
  <si>
    <t>DRÁT VODÍCÍ CHOICE PLUS</t>
  </si>
  <si>
    <t>0056301</t>
  </si>
  <si>
    <t>0048349</t>
  </si>
  <si>
    <t>KATETR INFUZNÍ VODIČ PROSTREAM 41271..41278</t>
  </si>
  <si>
    <t>89447</t>
  </si>
  <si>
    <t>LYMFOGRAFIE, CELÝ VÝKON</t>
  </si>
  <si>
    <t>08</t>
  </si>
  <si>
    <t>10</t>
  </si>
  <si>
    <t>0042439</t>
  </si>
  <si>
    <t>99999</t>
  </si>
  <si>
    <t>Nespecifikovany vykon</t>
  </si>
  <si>
    <t>89181</t>
  </si>
  <si>
    <t>ARTROGRAFIE, TENOGRAFIE, BURSOGRAFIE</t>
  </si>
  <si>
    <t>11</t>
  </si>
  <si>
    <t>12</t>
  </si>
  <si>
    <t>13</t>
  </si>
  <si>
    <t>0058750</t>
  </si>
  <si>
    <t>TĚLÍSKA EMBOLIZAČNÍ - ČÁSTICE</t>
  </si>
  <si>
    <t>14</t>
  </si>
  <si>
    <t>16</t>
  </si>
  <si>
    <t>17</t>
  </si>
  <si>
    <t>0058503</t>
  </si>
  <si>
    <t>KATETR PERIFERNĺ DILATAČNĺ VIATRAC - PTA</t>
  </si>
  <si>
    <t>0152056</t>
  </si>
  <si>
    <t>KATETR PODPŮRNÝ, ASPIRAČNÍ KORON., PERIF., INTRAKR</t>
  </si>
  <si>
    <t>0115223</t>
  </si>
  <si>
    <t>KATETR VODÍCÍ INTRAKRANIÁLNÍ FUBUKI (VČETNĚ DILATÁ</t>
  </si>
  <si>
    <t>18</t>
  </si>
  <si>
    <t>19</t>
  </si>
  <si>
    <t>20</t>
  </si>
  <si>
    <t>21</t>
  </si>
  <si>
    <t>25</t>
  </si>
  <si>
    <t>26</t>
  </si>
  <si>
    <t>30</t>
  </si>
  <si>
    <t>31</t>
  </si>
  <si>
    <t>32</t>
  </si>
  <si>
    <t>50</t>
  </si>
  <si>
    <t>0049441</t>
  </si>
  <si>
    <t>STENTGRAFT - ZENITH TX2 ZTEG-2PT - PROXIMÁLNÍ ZÚŽE</t>
  </si>
  <si>
    <t>59</t>
  </si>
  <si>
    <t>Zdravotní výkony vykázané na pracovišti pro pacienty hospitalizované ve FNOL - orientační přehled</t>
  </si>
  <si>
    <t>Zdravotní výkony (vybraných odborností) vyžádané pro pacienty hospitalizované na vlastním pracovišti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</si>
</sst>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4" formatCode="_(&quot;Kč&quot;* #,##0.00_);_(&quot;Kč&quot;* \(#,##0.00\);_(&quot;Kč&quot;* &quot;-&quot;??_);_(@_)"/>
    <numFmt numFmtId="164" formatCode="#\ ###\ ###\ ##0"/>
    <numFmt numFmtId="165" formatCode="#\ ###\ ##0.0"/>
    <numFmt numFmtId="166" formatCode="#,##0.0"/>
    <numFmt numFmtId="169" formatCode="#,##0,"/>
    <numFmt numFmtId="170" formatCode="#\ ##0"/>
    <numFmt numFmtId="171" formatCode="0.000"/>
    <numFmt numFmtId="172" formatCode="#.##0"/>
    <numFmt numFmtId="173" formatCode="#,##0;\-#,##0;"/>
    <numFmt numFmtId="174" formatCode="General;\-General;"/>
    <numFmt numFmtId="175" formatCode="0%;\-0%;"/>
    <numFmt numFmtId="176" formatCode="#,##0%"/>
  </numFmts>
  <fonts count="64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sz val="14"/>
      <name val="Arial"/>
      <family val="2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43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auto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</borders>
  <cellStyleXfs count="98">
    <xf numFmtId="0" fontId="0" fillId="0" borderId="0"/>
    <xf numFmtId="0" fontId="26" fillId="0" borderId="0" applyNumberForma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25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11" fillId="0" borderId="0"/>
    <xf numFmtId="0" fontId="12" fillId="0" borderId="0"/>
    <xf numFmtId="0" fontId="4" fillId="0" borderId="0"/>
    <xf numFmtId="0" fontId="11" fillId="0" borderId="0"/>
    <xf numFmtId="0" fontId="11" fillId="0" borderId="0"/>
    <xf numFmtId="0" fontId="4" fillId="0" borderId="0"/>
    <xf numFmtId="0" fontId="13" fillId="0" borderId="0"/>
    <xf numFmtId="0" fontId="11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1" fillId="0" borderId="0"/>
    <xf numFmtId="0" fontId="23" fillId="0" borderId="0"/>
    <xf numFmtId="0" fontId="24" fillId="0" borderId="0"/>
    <xf numFmtId="0" fontId="27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5" fillId="0" borderId="0"/>
    <xf numFmtId="0" fontId="25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5" fillId="0" borderId="0"/>
  </cellStyleXfs>
  <cellXfs count="674">
    <xf numFmtId="0" fontId="0" fillId="0" borderId="0" xfId="0"/>
    <xf numFmtId="0" fontId="28" fillId="2" borderId="19" xfId="81" applyFont="1" applyFill="1" applyBorder="1"/>
    <xf numFmtId="0" fontId="29" fillId="2" borderId="20" xfId="81" applyFont="1" applyFill="1" applyBorder="1"/>
    <xf numFmtId="3" fontId="29" fillId="2" borderId="21" xfId="81" applyNumberFormat="1" applyFont="1" applyFill="1" applyBorder="1"/>
    <xf numFmtId="0" fontId="29" fillId="4" borderId="20" xfId="81" applyFont="1" applyFill="1" applyBorder="1"/>
    <xf numFmtId="3" fontId="29" fillId="4" borderId="21" xfId="81" applyNumberFormat="1" applyFont="1" applyFill="1" applyBorder="1"/>
    <xf numFmtId="171" fontId="29" fillId="3" borderId="21" xfId="81" applyNumberFormat="1" applyFont="1" applyFill="1" applyBorder="1"/>
    <xf numFmtId="0" fontId="30" fillId="5" borderId="0" xfId="74" applyFont="1" applyFill="1"/>
    <xf numFmtId="0" fontId="33" fillId="5" borderId="0" xfId="74" applyFont="1" applyFill="1"/>
    <xf numFmtId="3" fontId="28" fillId="5" borderId="26" xfId="81" applyNumberFormat="1" applyFont="1" applyFill="1" applyBorder="1"/>
    <xf numFmtId="3" fontId="28" fillId="5" borderId="10" xfId="81" applyNumberFormat="1" applyFont="1" applyFill="1" applyBorder="1"/>
    <xf numFmtId="3" fontId="28" fillId="5" borderId="14" xfId="81" applyNumberFormat="1" applyFont="1" applyFill="1" applyBorder="1"/>
    <xf numFmtId="0" fontId="28" fillId="5" borderId="0" xfId="81" applyFont="1" applyFill="1"/>
    <xf numFmtId="10" fontId="28" fillId="5" borderId="0" xfId="81" applyNumberFormat="1" applyFont="1" applyFill="1"/>
    <xf numFmtId="0" fontId="38" fillId="2" borderId="35" xfId="0" applyFont="1" applyFill="1" applyBorder="1" applyAlignment="1">
      <alignment vertical="top"/>
    </xf>
    <xf numFmtId="0" fontId="38" fillId="2" borderId="36" xfId="0" applyFont="1" applyFill="1" applyBorder="1" applyAlignment="1">
      <alignment vertical="top"/>
    </xf>
    <xf numFmtId="0" fontId="35" fillId="2" borderId="36" xfId="0" applyFont="1" applyFill="1" applyBorder="1" applyAlignment="1">
      <alignment vertical="top"/>
    </xf>
    <xf numFmtId="0" fontId="39" fillId="2" borderId="36" xfId="0" applyFont="1" applyFill="1" applyBorder="1" applyAlignment="1">
      <alignment vertical="top"/>
    </xf>
    <xf numFmtId="0" fontId="37" fillId="2" borderId="36" xfId="0" applyFont="1" applyFill="1" applyBorder="1" applyAlignment="1">
      <alignment vertical="top"/>
    </xf>
    <xf numFmtId="0" fontId="35" fillId="2" borderId="37" xfId="0" applyFont="1" applyFill="1" applyBorder="1" applyAlignment="1">
      <alignment vertical="top"/>
    </xf>
    <xf numFmtId="0" fontId="38" fillId="2" borderId="10" xfId="0" applyFont="1" applyFill="1" applyBorder="1" applyAlignment="1">
      <alignment horizontal="center" vertical="center"/>
    </xf>
    <xf numFmtId="0" fontId="38" fillId="2" borderId="23" xfId="0" applyFont="1" applyFill="1" applyBorder="1" applyAlignment="1">
      <alignment horizontal="center" vertical="center"/>
    </xf>
    <xf numFmtId="0" fontId="38" fillId="2" borderId="25" xfId="0" applyFont="1" applyFill="1" applyBorder="1" applyAlignment="1">
      <alignment horizontal="center" vertical="center"/>
    </xf>
    <xf numFmtId="0" fontId="38" fillId="2" borderId="24" xfId="0" applyFont="1" applyFill="1" applyBorder="1" applyAlignment="1">
      <alignment horizontal="center" vertical="center"/>
    </xf>
    <xf numFmtId="0" fontId="39" fillId="2" borderId="23" xfId="0" applyFont="1" applyFill="1" applyBorder="1" applyAlignment="1">
      <alignment horizontal="center" vertical="center" wrapText="1"/>
    </xf>
    <xf numFmtId="0" fontId="39" fillId="2" borderId="25" xfId="0" applyFont="1" applyFill="1" applyBorder="1" applyAlignment="1">
      <alignment horizontal="center" vertical="center" wrapText="1"/>
    </xf>
    <xf numFmtId="0" fontId="37" fillId="2" borderId="25" xfId="0" applyFont="1" applyFill="1" applyBorder="1" applyAlignment="1">
      <alignment horizontal="center" vertical="center" wrapText="1"/>
    </xf>
    <xf numFmtId="3" fontId="28" fillId="5" borderId="5" xfId="81" applyNumberFormat="1" applyFont="1" applyFill="1" applyBorder="1"/>
    <xf numFmtId="3" fontId="28" fillId="5" borderId="31" xfId="81" applyNumberFormat="1" applyFont="1" applyFill="1" applyBorder="1"/>
    <xf numFmtId="3" fontId="28" fillId="5" borderId="27" xfId="81" applyNumberFormat="1" applyFont="1" applyFill="1" applyBorder="1"/>
    <xf numFmtId="3" fontId="28" fillId="5" borderId="11" xfId="81" applyNumberFormat="1" applyFont="1" applyFill="1" applyBorder="1"/>
    <xf numFmtId="3" fontId="28" fillId="5" borderId="12" xfId="81" applyNumberFormat="1" applyFont="1" applyFill="1" applyBorder="1"/>
    <xf numFmtId="3" fontId="28" fillId="5" borderId="15" xfId="81" applyNumberFormat="1" applyFont="1" applyFill="1" applyBorder="1"/>
    <xf numFmtId="3" fontId="28" fillId="5" borderId="16" xfId="81" applyNumberFormat="1" applyFont="1" applyFill="1" applyBorder="1"/>
    <xf numFmtId="3" fontId="29" fillId="2" borderId="29" xfId="81" applyNumberFormat="1" applyFont="1" applyFill="1" applyBorder="1"/>
    <xf numFmtId="3" fontId="29" fillId="2" borderId="22" xfId="81" applyNumberFormat="1" applyFont="1" applyFill="1" applyBorder="1"/>
    <xf numFmtId="3" fontId="29" fillId="4" borderId="29" xfId="81" applyNumberFormat="1" applyFont="1" applyFill="1" applyBorder="1"/>
    <xf numFmtId="3" fontId="29" fillId="4" borderId="22" xfId="81" applyNumberFormat="1" applyFont="1" applyFill="1" applyBorder="1"/>
    <xf numFmtId="171" fontId="29" fillId="3" borderId="29" xfId="81" applyNumberFormat="1" applyFont="1" applyFill="1" applyBorder="1"/>
    <xf numFmtId="171" fontId="29" fillId="3" borderId="22" xfId="81" applyNumberFormat="1" applyFont="1" applyFill="1" applyBorder="1"/>
    <xf numFmtId="0" fontId="32" fillId="2" borderId="27" xfId="81" applyFont="1" applyFill="1" applyBorder="1" applyAlignment="1">
      <alignment horizontal="center"/>
    </xf>
    <xf numFmtId="0" fontId="40" fillId="0" borderId="2" xfId="0" applyFont="1" applyFill="1" applyBorder="1"/>
    <xf numFmtId="0" fontId="40" fillId="0" borderId="3" xfId="0" applyFont="1" applyFill="1" applyBorder="1"/>
    <xf numFmtId="3" fontId="29" fillId="0" borderId="29" xfId="78" applyNumberFormat="1" applyFont="1" applyFill="1" applyBorder="1" applyAlignment="1">
      <alignment horizontal="right"/>
    </xf>
    <xf numFmtId="9" fontId="29" fillId="0" borderId="29" xfId="78" applyNumberFormat="1" applyFont="1" applyFill="1" applyBorder="1" applyAlignment="1">
      <alignment horizontal="right"/>
    </xf>
    <xf numFmtId="3" fontId="29" fillId="0" borderId="22" xfId="78" applyNumberFormat="1" applyFont="1" applyFill="1" applyBorder="1" applyAlignment="1">
      <alignment horizontal="right"/>
    </xf>
    <xf numFmtId="0" fontId="33" fillId="0" borderId="46" xfId="0" applyFont="1" applyFill="1" applyBorder="1" applyAlignment="1"/>
    <xf numFmtId="0" fontId="42" fillId="0" borderId="0" xfId="0" applyFont="1" applyFill="1" applyBorder="1" applyAlignment="1"/>
    <xf numFmtId="3" fontId="34" fillId="0" borderId="8" xfId="0" applyNumberFormat="1" applyFont="1" applyFill="1" applyBorder="1" applyAlignment="1">
      <alignment horizontal="right" vertical="top"/>
    </xf>
    <xf numFmtId="3" fontId="34" fillId="0" borderId="6" xfId="0" applyNumberFormat="1" applyFont="1" applyFill="1" applyBorder="1" applyAlignment="1">
      <alignment horizontal="right" vertical="top"/>
    </xf>
    <xf numFmtId="3" fontId="35" fillId="0" borderId="6" xfId="0" applyNumberFormat="1" applyFont="1" applyFill="1" applyBorder="1" applyAlignment="1">
      <alignment horizontal="right" vertical="top"/>
    </xf>
    <xf numFmtId="3" fontId="34" fillId="0" borderId="13" xfId="0" applyNumberFormat="1" applyFont="1" applyFill="1" applyBorder="1" applyAlignment="1">
      <alignment horizontal="right" vertical="top"/>
    </xf>
    <xf numFmtId="3" fontId="34" fillId="0" borderId="11" xfId="0" applyNumberFormat="1" applyFont="1" applyFill="1" applyBorder="1" applyAlignment="1">
      <alignment horizontal="right" vertical="top"/>
    </xf>
    <xf numFmtId="3" fontId="35" fillId="0" borderId="11" xfId="0" applyNumberFormat="1" applyFont="1" applyFill="1" applyBorder="1" applyAlignment="1">
      <alignment horizontal="right" vertical="top"/>
    </xf>
    <xf numFmtId="3" fontId="36" fillId="0" borderId="13" xfId="0" applyNumberFormat="1" applyFont="1" applyFill="1" applyBorder="1" applyAlignment="1">
      <alignment horizontal="right" vertical="top"/>
    </xf>
    <xf numFmtId="3" fontId="36" fillId="0" borderId="11" xfId="0" applyNumberFormat="1" applyFont="1" applyFill="1" applyBorder="1" applyAlignment="1">
      <alignment horizontal="right" vertical="top"/>
    </xf>
    <xf numFmtId="3" fontId="37" fillId="0" borderId="11" xfId="0" applyNumberFormat="1" applyFont="1" applyFill="1" applyBorder="1" applyAlignment="1">
      <alignment horizontal="right" vertical="top"/>
    </xf>
    <xf numFmtId="3" fontId="34" fillId="0" borderId="34" xfId="0" applyNumberFormat="1" applyFont="1" applyFill="1" applyBorder="1" applyAlignment="1">
      <alignment horizontal="right" vertical="top"/>
    </xf>
    <xf numFmtId="3" fontId="34" fillId="0" borderId="25" xfId="0" applyNumberFormat="1" applyFont="1" applyFill="1" applyBorder="1" applyAlignment="1">
      <alignment horizontal="right" vertical="top"/>
    </xf>
    <xf numFmtId="3" fontId="35" fillId="0" borderId="25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6" xfId="82" applyFont="1" applyFill="1" applyBorder="1" applyAlignment="1"/>
    <xf numFmtId="0" fontId="30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4" xfId="79" applyNumberFormat="1" applyFont="1" applyFill="1" applyBorder="1"/>
    <xf numFmtId="9" fontId="3" fillId="0" borderId="44" xfId="79" applyNumberFormat="1" applyFont="1" applyFill="1" applyBorder="1"/>
    <xf numFmtId="9" fontId="3" fillId="0" borderId="45" xfId="79" applyNumberFormat="1" applyFont="1" applyFill="1" applyBorder="1"/>
    <xf numFmtId="0" fontId="3" fillId="0" borderId="39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40" xfId="79" applyFont="1" applyFill="1" applyBorder="1"/>
    <xf numFmtId="0" fontId="3" fillId="0" borderId="41" xfId="79" applyFont="1" applyFill="1" applyBorder="1"/>
    <xf numFmtId="164" fontId="3" fillId="0" borderId="74" xfId="53" applyNumberFormat="1" applyFont="1" applyFill="1" applyBorder="1"/>
    <xf numFmtId="9" fontId="3" fillId="0" borderId="74" xfId="53" applyNumberFormat="1" applyFont="1" applyFill="1" applyBorder="1"/>
    <xf numFmtId="3" fontId="30" fillId="0" borderId="0" xfId="26" applyNumberFormat="1" applyFont="1" applyFill="1" applyBorder="1"/>
    <xf numFmtId="0" fontId="30" fillId="0" borderId="0" xfId="26" applyFont="1" applyFill="1"/>
    <xf numFmtId="0" fontId="30" fillId="0" borderId="54" xfId="26" applyFont="1" applyFill="1" applyBorder="1" applyAlignment="1"/>
    <xf numFmtId="3" fontId="31" fillId="0" borderId="0" xfId="26" applyNumberFormat="1" applyFont="1" applyFill="1" applyBorder="1" applyAlignment="1">
      <alignment horizontal="center" vertical="center"/>
    </xf>
    <xf numFmtId="170" fontId="30" fillId="0" borderId="26" xfId="26" applyNumberFormat="1" applyFont="1" applyFill="1" applyBorder="1"/>
    <xf numFmtId="9" fontId="30" fillId="0" borderId="27" xfId="26" applyNumberFormat="1" applyFont="1" applyFill="1" applyBorder="1"/>
    <xf numFmtId="170" fontId="30" fillId="0" borderId="51" xfId="26" applyNumberFormat="1" applyFont="1" applyFill="1" applyBorder="1"/>
    <xf numFmtId="170" fontId="30" fillId="0" borderId="10" xfId="26" applyNumberFormat="1" applyFont="1" applyFill="1" applyBorder="1"/>
    <xf numFmtId="9" fontId="30" fillId="0" borderId="12" xfId="26" applyNumberFormat="1" applyFont="1" applyFill="1" applyBorder="1"/>
    <xf numFmtId="170" fontId="30" fillId="0" borderId="38" xfId="26" applyNumberFormat="1" applyFont="1" applyFill="1" applyBorder="1"/>
    <xf numFmtId="170" fontId="30" fillId="0" borderId="23" xfId="26" applyNumberFormat="1" applyFont="1" applyFill="1" applyBorder="1"/>
    <xf numFmtId="9" fontId="30" fillId="0" borderId="24" xfId="26" applyNumberFormat="1" applyFont="1" applyFill="1" applyBorder="1"/>
    <xf numFmtId="170" fontId="30" fillId="0" borderId="53" xfId="26" applyNumberFormat="1" applyFont="1" applyFill="1" applyBorder="1"/>
    <xf numFmtId="0" fontId="33" fillId="0" borderId="32" xfId="0" applyFont="1" applyFill="1" applyBorder="1" applyAlignment="1"/>
    <xf numFmtId="0" fontId="33" fillId="0" borderId="33" xfId="0" applyFont="1" applyFill="1" applyBorder="1" applyAlignment="1"/>
    <xf numFmtId="0" fontId="33" fillId="0" borderId="66" xfId="0" applyFont="1" applyFill="1" applyBorder="1" applyAlignment="1"/>
    <xf numFmtId="0" fontId="29" fillId="2" borderId="28" xfId="78" applyFont="1" applyFill="1" applyBorder="1" applyAlignment="1">
      <alignment horizontal="right"/>
    </xf>
    <xf numFmtId="3" fontId="29" fillId="2" borderId="65" xfId="78" applyNumberFormat="1" applyFont="1" applyFill="1" applyBorder="1"/>
    <xf numFmtId="0" fontId="3" fillId="2" borderId="21" xfId="79" applyFont="1" applyFill="1" applyBorder="1" applyAlignment="1">
      <alignment horizontal="left"/>
    </xf>
    <xf numFmtId="0" fontId="3" fillId="2" borderId="29" xfId="79" applyFont="1" applyFill="1" applyBorder="1" applyAlignment="1">
      <alignment horizontal="left"/>
    </xf>
    <xf numFmtId="0" fontId="3" fillId="2" borderId="25" xfId="80" applyFont="1" applyFill="1" applyBorder="1"/>
    <xf numFmtId="0" fontId="3" fillId="2" borderId="24" xfId="80" applyFont="1" applyFill="1" applyBorder="1"/>
    <xf numFmtId="0" fontId="3" fillId="2" borderId="43" xfId="79" applyFont="1" applyFill="1" applyBorder="1"/>
    <xf numFmtId="0" fontId="3" fillId="2" borderId="42" xfId="79" applyFont="1" applyFill="1" applyBorder="1"/>
    <xf numFmtId="0" fontId="3" fillId="2" borderId="72" xfId="53" applyFont="1" applyFill="1" applyBorder="1" applyAlignment="1">
      <alignment horizontal="right"/>
    </xf>
    <xf numFmtId="9" fontId="3" fillId="2" borderId="32" xfId="27" applyNumberFormat="1" applyFont="1" applyFill="1" applyBorder="1" applyAlignment="1">
      <alignment horizontal="center" vertical="center" wrapText="1"/>
    </xf>
    <xf numFmtId="3" fontId="3" fillId="2" borderId="1" xfId="27" applyNumberFormat="1" applyFont="1" applyFill="1" applyBorder="1" applyAlignment="1">
      <alignment horizontal="center" vertical="center" wrapText="1"/>
    </xf>
    <xf numFmtId="3" fontId="3" fillId="2" borderId="2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/>
    </xf>
    <xf numFmtId="170" fontId="32" fillId="2" borderId="50" xfId="26" quotePrefix="1" applyNumberFormat="1" applyFont="1" applyFill="1" applyBorder="1" applyAlignment="1">
      <alignment horizontal="center"/>
    </xf>
    <xf numFmtId="170" fontId="32" fillId="2" borderId="9" xfId="26" quotePrefix="1" applyNumberFormat="1" applyFont="1" applyFill="1" applyBorder="1" applyAlignment="1">
      <alignment horizontal="center"/>
    </xf>
    <xf numFmtId="170" fontId="32" fillId="2" borderId="52" xfId="26" quotePrefix="1" applyNumberFormat="1" applyFont="1" applyFill="1" applyBorder="1" applyAlignment="1">
      <alignment horizontal="center"/>
    </xf>
    <xf numFmtId="0" fontId="30" fillId="2" borderId="32" xfId="26" applyFont="1" applyFill="1" applyBorder="1"/>
    <xf numFmtId="0" fontId="3" fillId="2" borderId="66" xfId="33" applyFont="1" applyFill="1" applyBorder="1" applyAlignment="1">
      <alignment horizontal="center" vertical="center"/>
    </xf>
    <xf numFmtId="9" fontId="3" fillId="0" borderId="73" xfId="53" applyNumberFormat="1" applyFont="1" applyFill="1" applyBorder="1"/>
    <xf numFmtId="0" fontId="33" fillId="0" borderId="27" xfId="0" applyFont="1" applyBorder="1" applyAlignment="1"/>
    <xf numFmtId="0" fontId="33" fillId="5" borderId="7" xfId="0" applyFont="1" applyFill="1" applyBorder="1"/>
    <xf numFmtId="0" fontId="33" fillId="5" borderId="12" xfId="0" applyFont="1" applyFill="1" applyBorder="1"/>
    <xf numFmtId="0" fontId="33" fillId="5" borderId="24" xfId="0" applyFont="1" applyFill="1" applyBorder="1"/>
    <xf numFmtId="0" fontId="33" fillId="5" borderId="46" xfId="0" applyFont="1" applyFill="1" applyBorder="1"/>
    <xf numFmtId="0" fontId="33" fillId="5" borderId="54" xfId="0" applyFont="1" applyFill="1" applyBorder="1"/>
    <xf numFmtId="9" fontId="35" fillId="0" borderId="7" xfId="0" applyNumberFormat="1" applyFont="1" applyFill="1" applyBorder="1" applyAlignment="1">
      <alignment horizontal="right" vertical="top"/>
    </xf>
    <xf numFmtId="9" fontId="35" fillId="0" borderId="12" xfId="0" applyNumberFormat="1" applyFont="1" applyFill="1" applyBorder="1" applyAlignment="1">
      <alignment horizontal="right" vertical="top"/>
    </xf>
    <xf numFmtId="9" fontId="37" fillId="0" borderId="12" xfId="0" applyNumberFormat="1" applyFont="1" applyFill="1" applyBorder="1" applyAlignment="1">
      <alignment horizontal="right" vertical="top"/>
    </xf>
    <xf numFmtId="9" fontId="35" fillId="0" borderId="24" xfId="0" applyNumberFormat="1" applyFont="1" applyFill="1" applyBorder="1" applyAlignment="1">
      <alignment horizontal="right" vertical="top"/>
    </xf>
    <xf numFmtId="0" fontId="30" fillId="0" borderId="54" xfId="26" applyFont="1" applyFill="1" applyBorder="1" applyAlignment="1">
      <alignment horizontal="right"/>
    </xf>
    <xf numFmtId="170" fontId="30" fillId="0" borderId="50" xfId="26" quotePrefix="1" applyNumberFormat="1" applyFont="1" applyFill="1" applyBorder="1" applyAlignment="1">
      <alignment horizontal="right"/>
    </xf>
    <xf numFmtId="170" fontId="30" fillId="0" borderId="9" xfId="26" quotePrefix="1" applyNumberFormat="1" applyFont="1" applyFill="1" applyBorder="1" applyAlignment="1">
      <alignment horizontal="right"/>
    </xf>
    <xf numFmtId="170" fontId="30" fillId="0" borderId="52" xfId="26" quotePrefix="1" applyNumberFormat="1" applyFont="1" applyFill="1" applyBorder="1" applyAlignment="1">
      <alignment horizontal="right"/>
    </xf>
    <xf numFmtId="0" fontId="30" fillId="0" borderId="0" xfId="26" applyFont="1" applyFill="1" applyAlignment="1">
      <alignment horizontal="right"/>
    </xf>
    <xf numFmtId="3" fontId="32" fillId="0" borderId="31" xfId="53" applyNumberFormat="1" applyFont="1" applyFill="1" applyBorder="1"/>
    <xf numFmtId="3" fontId="32" fillId="0" borderId="27" xfId="53" applyNumberFormat="1" applyFont="1" applyFill="1" applyBorder="1"/>
    <xf numFmtId="0" fontId="29" fillId="0" borderId="3" xfId="78" applyFont="1" applyFill="1" applyBorder="1" applyAlignment="1">
      <alignment horizontal="left"/>
    </xf>
    <xf numFmtId="0" fontId="32" fillId="2" borderId="54" xfId="0" applyFont="1" applyFill="1" applyBorder="1" applyAlignment="1">
      <alignment horizontal="center"/>
    </xf>
    <xf numFmtId="3" fontId="3" fillId="0" borderId="73" xfId="53" applyNumberFormat="1" applyFont="1" applyFill="1" applyBorder="1"/>
    <xf numFmtId="3" fontId="3" fillId="0" borderId="74" xfId="53" applyNumberFormat="1" applyFont="1" applyFill="1" applyBorder="1"/>
    <xf numFmtId="3" fontId="3" fillId="0" borderId="75" xfId="53" applyNumberFormat="1" applyFont="1" applyFill="1" applyBorder="1"/>
    <xf numFmtId="0" fontId="32" fillId="2" borderId="54" xfId="0" applyNumberFormat="1" applyFont="1" applyFill="1" applyBorder="1" applyAlignment="1">
      <alignment horizontal="center"/>
    </xf>
    <xf numFmtId="3" fontId="3" fillId="0" borderId="76" xfId="53" applyNumberFormat="1" applyFont="1" applyFill="1" applyBorder="1"/>
    <xf numFmtId="3" fontId="3" fillId="0" borderId="77" xfId="53" applyNumberFormat="1" applyFont="1" applyFill="1" applyBorder="1"/>
    <xf numFmtId="169" fontId="33" fillId="0" borderId="0" xfId="0" applyNumberFormat="1" applyFont="1" applyFill="1"/>
    <xf numFmtId="0" fontId="32" fillId="2" borderId="50" xfId="74" applyFont="1" applyFill="1" applyBorder="1" applyAlignment="1">
      <alignment horizontal="center"/>
    </xf>
    <xf numFmtId="0" fontId="28" fillId="5" borderId="46" xfId="81" applyFont="1" applyFill="1" applyBorder="1"/>
    <xf numFmtId="0" fontId="32" fillId="2" borderId="25" xfId="81" applyFont="1" applyFill="1" applyBorder="1" applyAlignment="1">
      <alignment horizontal="center"/>
    </xf>
    <xf numFmtId="0" fontId="32" fillId="2" borderId="24" xfId="81" applyFont="1" applyFill="1" applyBorder="1" applyAlignment="1">
      <alignment horizontal="center"/>
    </xf>
    <xf numFmtId="0" fontId="33" fillId="0" borderId="0" xfId="0" applyFont="1" applyFill="1" applyBorder="1" applyAlignment="1"/>
    <xf numFmtId="0" fontId="47" fillId="2" borderId="19" xfId="1" applyFont="1" applyFill="1" applyBorder="1"/>
    <xf numFmtId="0" fontId="48" fillId="0" borderId="0" xfId="0" applyFont="1" applyFill="1"/>
    <xf numFmtId="0" fontId="49" fillId="0" borderId="0" xfId="0" applyFont="1" applyFill="1"/>
    <xf numFmtId="0" fontId="49" fillId="0" borderId="0" xfId="0" applyFont="1" applyFill="1" applyBorder="1"/>
    <xf numFmtId="3" fontId="33" fillId="0" borderId="31" xfId="0" applyNumberFormat="1" applyFont="1" applyFill="1" applyBorder="1"/>
    <xf numFmtId="3" fontId="33" fillId="0" borderId="26" xfId="0" applyNumberFormat="1" applyFont="1" applyFill="1" applyBorder="1"/>
    <xf numFmtId="3" fontId="33" fillId="0" borderId="10" xfId="0" applyNumberFormat="1" applyFont="1" applyFill="1" applyBorder="1"/>
    <xf numFmtId="3" fontId="33" fillId="0" borderId="11" xfId="0" applyNumberFormat="1" applyFont="1" applyFill="1" applyBorder="1"/>
    <xf numFmtId="3" fontId="33" fillId="0" borderId="14" xfId="0" applyNumberFormat="1" applyFont="1" applyFill="1" applyBorder="1"/>
    <xf numFmtId="3" fontId="33" fillId="0" borderId="15" xfId="0" applyNumberFormat="1" applyFont="1" applyFill="1" applyBorder="1"/>
    <xf numFmtId="9" fontId="33" fillId="0" borderId="27" xfId="0" applyNumberFormat="1" applyFont="1" applyFill="1" applyBorder="1"/>
    <xf numFmtId="9" fontId="33" fillId="0" borderId="12" xfId="0" applyNumberFormat="1" applyFont="1" applyFill="1" applyBorder="1"/>
    <xf numFmtId="9" fontId="33" fillId="0" borderId="16" xfId="0" applyNumberFormat="1" applyFont="1" applyFill="1" applyBorder="1"/>
    <xf numFmtId="9" fontId="29" fillId="2" borderId="22" xfId="81" applyNumberFormat="1" applyFont="1" applyFill="1" applyBorder="1"/>
    <xf numFmtId="9" fontId="29" fillId="4" borderId="22" xfId="81" applyNumberFormat="1" applyFont="1" applyFill="1" applyBorder="1"/>
    <xf numFmtId="9" fontId="29" fillId="3" borderId="22" xfId="81" applyNumberFormat="1" applyFont="1" applyFill="1" applyBorder="1"/>
    <xf numFmtId="0" fontId="32" fillId="2" borderId="23" xfId="81" applyFont="1" applyFill="1" applyBorder="1" applyAlignment="1">
      <alignment horizontal="center"/>
    </xf>
    <xf numFmtId="0" fontId="33" fillId="0" borderId="0" xfId="0" applyFont="1" applyFill="1"/>
    <xf numFmtId="0" fontId="33" fillId="0" borderId="54" xfId="0" applyFont="1" applyFill="1" applyBorder="1" applyAlignment="1"/>
    <xf numFmtId="0" fontId="33" fillId="0" borderId="0" xfId="0" applyFont="1" applyFill="1" applyAlignment="1"/>
    <xf numFmtId="0" fontId="47" fillId="4" borderId="35" xfId="1" applyFont="1" applyFill="1" applyBorder="1"/>
    <xf numFmtId="0" fontId="47" fillId="4" borderId="19" xfId="1" applyFont="1" applyFill="1" applyBorder="1"/>
    <xf numFmtId="0" fontId="47" fillId="3" borderId="20" xfId="1" applyFont="1" applyFill="1" applyBorder="1"/>
    <xf numFmtId="0" fontId="50" fillId="0" borderId="0" xfId="0" applyFont="1" applyFill="1" applyBorder="1" applyAlignment="1">
      <alignment vertical="center"/>
    </xf>
    <xf numFmtId="0" fontId="50" fillId="0" borderId="0" xfId="0" applyFont="1" applyFill="1" applyAlignment="1">
      <alignment vertical="center"/>
    </xf>
    <xf numFmtId="0" fontId="33" fillId="2" borderId="31" xfId="0" applyFont="1" applyFill="1" applyBorder="1" applyAlignment="1">
      <alignment horizontal="center" vertical="center"/>
    </xf>
    <xf numFmtId="0" fontId="38" fillId="2" borderId="11" xfId="0" applyFont="1" applyFill="1" applyBorder="1" applyAlignment="1">
      <alignment horizontal="center" vertical="center"/>
    </xf>
    <xf numFmtId="0" fontId="33" fillId="2" borderId="27" xfId="0" applyFont="1" applyFill="1" applyBorder="1" applyAlignment="1">
      <alignment horizontal="center" vertical="center"/>
    </xf>
    <xf numFmtId="0" fontId="39" fillId="2" borderId="11" xfId="0" applyFont="1" applyFill="1" applyBorder="1" applyAlignment="1">
      <alignment horizontal="center" vertical="center" wrapText="1"/>
    </xf>
    <xf numFmtId="164" fontId="32" fillId="2" borderId="26" xfId="53" applyNumberFormat="1" applyFont="1" applyFill="1" applyBorder="1" applyAlignment="1">
      <alignment horizontal="right"/>
    </xf>
    <xf numFmtId="0" fontId="3" fillId="2" borderId="31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0" fontId="47" fillId="3" borderId="10" xfId="1" applyFont="1" applyFill="1" applyBorder="1"/>
    <xf numFmtId="0" fontId="47" fillId="3" borderId="5" xfId="1" applyFont="1" applyFill="1" applyBorder="1"/>
    <xf numFmtId="0" fontId="47" fillId="6" borderId="5" xfId="1" applyFont="1" applyFill="1" applyBorder="1"/>
    <xf numFmtId="0" fontId="47" fillId="6" borderId="64" xfId="1" applyFont="1" applyFill="1" applyBorder="1"/>
    <xf numFmtId="0" fontId="47" fillId="2" borderId="5" xfId="1" applyFont="1" applyFill="1" applyBorder="1"/>
    <xf numFmtId="0" fontId="47" fillId="4" borderId="5" xfId="1" applyFont="1" applyFill="1" applyBorder="1"/>
    <xf numFmtId="0" fontId="33" fillId="0" borderId="0" xfId="0" applyFont="1"/>
    <xf numFmtId="0" fontId="33" fillId="0" borderId="0" xfId="0" applyFont="1" applyBorder="1" applyAlignment="1"/>
    <xf numFmtId="3" fontId="33" fillId="0" borderId="0" xfId="0" applyNumberFormat="1" applyFont="1"/>
    <xf numFmtId="9" fontId="33" fillId="0" borderId="0" xfId="0" applyNumberFormat="1" applyFont="1"/>
    <xf numFmtId="0" fontId="33" fillId="0" borderId="0" xfId="0" applyFont="1" applyBorder="1"/>
    <xf numFmtId="3" fontId="40" fillId="2" borderId="57" xfId="0" applyNumberFormat="1" applyFont="1" applyFill="1" applyBorder="1"/>
    <xf numFmtId="3" fontId="40" fillId="2" borderId="59" xfId="0" applyNumberFormat="1" applyFont="1" applyFill="1" applyBorder="1"/>
    <xf numFmtId="9" fontId="40" fillId="2" borderId="65" xfId="0" applyNumberFormat="1" applyFont="1" applyFill="1" applyBorder="1"/>
    <xf numFmtId="0" fontId="51" fillId="2" borderId="20" xfId="1" applyFont="1" applyFill="1" applyBorder="1" applyAlignment="1"/>
    <xf numFmtId="0" fontId="33" fillId="2" borderId="30" xfId="0" applyFont="1" applyFill="1" applyBorder="1" applyAlignment="1"/>
    <xf numFmtId="3" fontId="33" fillId="2" borderId="29" xfId="0" applyNumberFormat="1" applyFont="1" applyFill="1" applyBorder="1" applyAlignment="1"/>
    <xf numFmtId="9" fontId="33" fillId="2" borderId="22" xfId="0" applyNumberFormat="1" applyFont="1" applyFill="1" applyBorder="1" applyAlignment="1"/>
    <xf numFmtId="0" fontId="40" fillId="2" borderId="62" xfId="0" applyFont="1" applyFill="1" applyBorder="1" applyAlignment="1"/>
    <xf numFmtId="0" fontId="33" fillId="0" borderId="8" xfId="0" applyFont="1" applyBorder="1" applyAlignment="1"/>
    <xf numFmtId="3" fontId="33" fillId="0" borderId="6" xfId="0" applyNumberFormat="1" applyFont="1" applyBorder="1" applyAlignment="1"/>
    <xf numFmtId="9" fontId="33" fillId="0" borderId="12" xfId="0" applyNumberFormat="1" applyFont="1" applyBorder="1" applyAlignment="1"/>
    <xf numFmtId="0" fontId="30" fillId="2" borderId="36" xfId="1" applyFont="1" applyFill="1" applyBorder="1" applyAlignment="1">
      <alignment horizontal="left" indent="2"/>
    </xf>
    <xf numFmtId="0" fontId="33" fillId="0" borderId="13" xfId="0" applyFont="1" applyBorder="1" applyAlignment="1"/>
    <xf numFmtId="3" fontId="33" fillId="0" borderId="11" xfId="0" applyNumberFormat="1" applyFont="1" applyBorder="1" applyAlignment="1"/>
    <xf numFmtId="9" fontId="33" fillId="0" borderId="11" xfId="0" applyNumberFormat="1" applyFont="1" applyBorder="1" applyAlignment="1"/>
    <xf numFmtId="0" fontId="33" fillId="2" borderId="36" xfId="0" applyFont="1" applyFill="1" applyBorder="1" applyAlignment="1">
      <alignment horizontal="left" indent="2"/>
    </xf>
    <xf numFmtId="0" fontId="32" fillId="2" borderId="36" xfId="1" applyFont="1" applyFill="1" applyBorder="1" applyAlignment="1"/>
    <xf numFmtId="0" fontId="47" fillId="2" borderId="36" xfId="1" applyFont="1" applyFill="1" applyBorder="1" applyAlignment="1">
      <alignment horizontal="left" indent="2"/>
    </xf>
    <xf numFmtId="0" fontId="51" fillId="2" borderId="36" xfId="1" applyFont="1" applyFill="1" applyBorder="1" applyAlignment="1"/>
    <xf numFmtId="0" fontId="33" fillId="0" borderId="34" xfId="0" applyFont="1" applyBorder="1" applyAlignment="1"/>
    <xf numFmtId="3" fontId="33" fillId="0" borderId="25" xfId="0" applyNumberFormat="1" applyFont="1" applyBorder="1" applyAlignment="1"/>
    <xf numFmtId="9" fontId="33" fillId="0" borderId="24" xfId="0" applyNumberFormat="1" applyFont="1" applyBorder="1" applyAlignment="1"/>
    <xf numFmtId="0" fontId="40" fillId="0" borderId="46" xfId="0" applyFont="1" applyFill="1" applyBorder="1" applyAlignment="1">
      <alignment horizontal="left" indent="2"/>
    </xf>
    <xf numFmtId="0" fontId="33" fillId="0" borderId="46" xfId="0" applyFont="1" applyBorder="1" applyAlignment="1"/>
    <xf numFmtId="3" fontId="33" fillId="0" borderId="46" xfId="0" applyNumberFormat="1" applyFont="1" applyBorder="1" applyAlignment="1"/>
    <xf numFmtId="9" fontId="33" fillId="0" borderId="46" xfId="0" applyNumberFormat="1" applyFont="1" applyBorder="1" applyAlignment="1"/>
    <xf numFmtId="0" fontId="51" fillId="4" borderId="20" xfId="1" applyFont="1" applyFill="1" applyBorder="1" applyAlignment="1">
      <alignment horizontal="left"/>
    </xf>
    <xf numFmtId="0" fontId="33" fillId="4" borderId="30" xfId="0" applyFont="1" applyFill="1" applyBorder="1" applyAlignment="1"/>
    <xf numFmtId="3" fontId="33" fillId="4" borderId="29" xfId="0" applyNumberFormat="1" applyFont="1" applyFill="1" applyBorder="1" applyAlignment="1"/>
    <xf numFmtId="9" fontId="33" fillId="4" borderId="22" xfId="0" applyNumberFormat="1" applyFont="1" applyFill="1" applyBorder="1" applyAlignment="1"/>
    <xf numFmtId="0" fontId="51" fillId="4" borderId="62" xfId="1" applyFont="1" applyFill="1" applyBorder="1" applyAlignment="1">
      <alignment horizontal="left"/>
    </xf>
    <xf numFmtId="0" fontId="47" fillId="4" borderId="36" xfId="1" applyFont="1" applyFill="1" applyBorder="1" applyAlignment="1">
      <alignment horizontal="left" indent="2"/>
    </xf>
    <xf numFmtId="0" fontId="51" fillId="4" borderId="36" xfId="1" applyFont="1" applyFill="1" applyBorder="1" applyAlignment="1">
      <alignment horizontal="left"/>
    </xf>
    <xf numFmtId="9" fontId="33" fillId="0" borderId="11" xfId="0" applyNumberFormat="1" applyFont="1" applyBorder="1" applyAlignment="1">
      <alignment horizontal="right"/>
    </xf>
    <xf numFmtId="0" fontId="47" fillId="4" borderId="36" xfId="1" applyFont="1" applyFill="1" applyBorder="1" applyAlignment="1">
      <alignment horizontal="left" wrapText="1" indent="2"/>
    </xf>
    <xf numFmtId="0" fontId="33" fillId="4" borderId="37" xfId="0" applyFont="1" applyFill="1" applyBorder="1" applyAlignment="1">
      <alignment horizontal="left" indent="2"/>
    </xf>
    <xf numFmtId="0" fontId="40" fillId="0" borderId="0" xfId="0" applyFont="1" applyFill="1" applyBorder="1" applyAlignment="1"/>
    <xf numFmtId="0" fontId="33" fillId="0" borderId="0" xfId="0" applyFont="1" applyAlignment="1"/>
    <xf numFmtId="3" fontId="33" fillId="0" borderId="0" xfId="0" applyNumberFormat="1" applyFont="1" applyAlignment="1"/>
    <xf numFmtId="9" fontId="33" fillId="0" borderId="54" xfId="0" applyNumberFormat="1" applyFont="1" applyBorder="1" applyAlignment="1"/>
    <xf numFmtId="0" fontId="40" fillId="3" borderId="20" xfId="0" applyFont="1" applyFill="1" applyBorder="1" applyAlignment="1"/>
    <xf numFmtId="0" fontId="33" fillId="3" borderId="30" xfId="0" applyFont="1" applyFill="1" applyBorder="1" applyAlignment="1"/>
    <xf numFmtId="3" fontId="33" fillId="3" borderId="29" xfId="0" applyNumberFormat="1" applyFont="1" applyFill="1" applyBorder="1" applyAlignment="1"/>
    <xf numFmtId="9" fontId="33" fillId="3" borderId="22" xfId="0" applyNumberFormat="1" applyFont="1" applyFill="1" applyBorder="1" applyAlignment="1"/>
    <xf numFmtId="0" fontId="41" fillId="0" borderId="0" xfId="0" applyFont="1" applyFill="1" applyBorder="1" applyAlignment="1"/>
    <xf numFmtId="0" fontId="42" fillId="0" borderId="0" xfId="0" applyFont="1" applyFill="1"/>
    <xf numFmtId="16" fontId="42" fillId="0" borderId="0" xfId="0" quotePrefix="1" applyNumberFormat="1" applyFont="1" applyFill="1"/>
    <xf numFmtId="0" fontId="42" fillId="0" borderId="0" xfId="0" quotePrefix="1" applyFont="1" applyFill="1"/>
    <xf numFmtId="171" fontId="42" fillId="0" borderId="0" xfId="0" applyNumberFormat="1" applyFont="1" applyFill="1"/>
    <xf numFmtId="172" fontId="42" fillId="0" borderId="0" xfId="0" applyNumberFormat="1" applyFont="1" applyFill="1"/>
    <xf numFmtId="3" fontId="42" fillId="0" borderId="0" xfId="0" applyNumberFormat="1" applyFont="1" applyFill="1"/>
    <xf numFmtId="0" fontId="8" fillId="0" borderId="0" xfId="81" applyFont="1" applyFill="1"/>
    <xf numFmtId="0" fontId="52" fillId="0" borderId="46" xfId="81" applyFont="1" applyFill="1" applyBorder="1" applyAlignment="1"/>
    <xf numFmtId="0" fontId="7" fillId="0" borderId="0" xfId="78" applyFont="1" applyFill="1" applyBorder="1" applyAlignment="1"/>
    <xf numFmtId="3" fontId="33" fillId="0" borderId="0" xfId="0" applyNumberFormat="1" applyFont="1" applyFill="1"/>
    <xf numFmtId="0" fontId="33" fillId="0" borderId="0" xfId="0" applyFont="1" applyFill="1" applyAlignment="1">
      <alignment horizontal="left"/>
    </xf>
    <xf numFmtId="164" fontId="33" fillId="0" borderId="0" xfId="0" applyNumberFormat="1" applyFont="1" applyFill="1"/>
    <xf numFmtId="9" fontId="33" fillId="0" borderId="0" xfId="0" applyNumberFormat="1" applyFont="1" applyFill="1"/>
    <xf numFmtId="164" fontId="28" fillId="0" borderId="0" xfId="78" applyNumberFormat="1" applyFont="1" applyFill="1" applyBorder="1" applyAlignment="1"/>
    <xf numFmtId="3" fontId="28" fillId="0" borderId="0" xfId="78" applyNumberFormat="1" applyFont="1" applyFill="1" applyBorder="1" applyAlignment="1"/>
    <xf numFmtId="164" fontId="33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3" fillId="0" borderId="0" xfId="0" applyFont="1" applyFill="1" applyAlignment="1">
      <alignment horizontal="right"/>
    </xf>
    <xf numFmtId="165" fontId="33" fillId="0" borderId="0" xfId="0" applyNumberFormat="1" applyFont="1" applyFill="1"/>
    <xf numFmtId="0" fontId="40" fillId="2" borderId="28" xfId="0" applyFont="1" applyFill="1" applyBorder="1" applyAlignment="1">
      <alignment horizontal="right"/>
    </xf>
    <xf numFmtId="169" fontId="40" fillId="0" borderId="21" xfId="0" applyNumberFormat="1" applyFont="1" applyFill="1" applyBorder="1" applyAlignment="1"/>
    <xf numFmtId="169" fontId="40" fillId="0" borderId="29" xfId="0" applyNumberFormat="1" applyFont="1" applyFill="1" applyBorder="1" applyAlignment="1"/>
    <xf numFmtId="9" fontId="40" fillId="0" borderId="22" xfId="0" applyNumberFormat="1" applyFont="1" applyFill="1" applyBorder="1" applyAlignment="1"/>
    <xf numFmtId="169" fontId="40" fillId="0" borderId="30" xfId="0" applyNumberFormat="1" applyFont="1" applyFill="1" applyBorder="1" applyAlignment="1"/>
    <xf numFmtId="9" fontId="40" fillId="0" borderId="56" xfId="0" applyNumberFormat="1" applyFont="1" applyFill="1" applyBorder="1" applyAlignment="1"/>
    <xf numFmtId="169" fontId="33" fillId="0" borderId="0" xfId="0" applyNumberFormat="1" applyFont="1" applyFill="1" applyBorder="1" applyAlignment="1"/>
    <xf numFmtId="9" fontId="33" fillId="0" borderId="0" xfId="0" applyNumberFormat="1" applyFont="1" applyFill="1" applyBorder="1" applyAlignment="1"/>
    <xf numFmtId="3" fontId="33" fillId="0" borderId="54" xfId="0" applyNumberFormat="1" applyFont="1" applyFill="1" applyBorder="1" applyAlignment="1"/>
    <xf numFmtId="9" fontId="33" fillId="0" borderId="54" xfId="0" applyNumberFormat="1" applyFont="1" applyFill="1" applyBorder="1" applyAlignment="1"/>
    <xf numFmtId="3" fontId="33" fillId="0" borderId="0" xfId="0" applyNumberFormat="1" applyFont="1" applyFill="1" applyBorder="1" applyAlignment="1"/>
    <xf numFmtId="3" fontId="30" fillId="0" borderId="0" xfId="26" applyNumberFormat="1" applyFont="1" applyFill="1" applyBorder="1" applyAlignment="1">
      <alignment horizontal="right"/>
    </xf>
    <xf numFmtId="0" fontId="31" fillId="0" borderId="0" xfId="26" applyFont="1" applyFill="1" applyBorder="1" applyAlignment="1">
      <alignment horizontal="right"/>
    </xf>
    <xf numFmtId="9" fontId="31" fillId="0" borderId="0" xfId="26" applyNumberFormat="1" applyFont="1" applyFill="1" applyBorder="1" applyAlignment="1">
      <alignment horizontal="right"/>
    </xf>
    <xf numFmtId="3" fontId="42" fillId="0" borderId="0" xfId="26" applyNumberFormat="1" applyFont="1" applyFill="1" applyBorder="1"/>
    <xf numFmtId="3" fontId="0" fillId="0" borderId="0" xfId="0" applyNumberFormat="1"/>
    <xf numFmtId="3" fontId="0" fillId="7" borderId="80" xfId="0" applyNumberFormat="1" applyFont="1" applyFill="1" applyBorder="1"/>
    <xf numFmtId="3" fontId="55" fillId="8" borderId="81" xfId="0" applyNumberFormat="1" applyFont="1" applyFill="1" applyBorder="1"/>
    <xf numFmtId="3" fontId="55" fillId="8" borderId="80" xfId="0" applyNumberFormat="1" applyFont="1" applyFill="1" applyBorder="1"/>
    <xf numFmtId="0" fontId="56" fillId="0" borderId="0" xfId="1" applyFont="1" applyFill="1"/>
    <xf numFmtId="3" fontId="53" fillId="0" borderId="0" xfId="26" applyNumberFormat="1" applyFont="1" applyFill="1" applyBorder="1" applyAlignment="1"/>
    <xf numFmtId="0" fontId="40" fillId="2" borderId="85" xfId="0" applyFont="1" applyFill="1" applyBorder="1" applyAlignment="1">
      <alignment horizontal="center" vertical="center"/>
    </xf>
    <xf numFmtId="0" fontId="57" fillId="2" borderId="88" xfId="0" applyFont="1" applyFill="1" applyBorder="1" applyAlignment="1">
      <alignment horizontal="center" vertical="center" wrapText="1"/>
    </xf>
    <xf numFmtId="0" fontId="40" fillId="2" borderId="90" xfId="0" applyFont="1" applyFill="1" applyBorder="1" applyAlignment="1"/>
    <xf numFmtId="0" fontId="40" fillId="2" borderId="92" xfId="0" applyFont="1" applyFill="1" applyBorder="1" applyAlignment="1">
      <alignment horizontal="left" indent="1"/>
    </xf>
    <xf numFmtId="0" fontId="40" fillId="2" borderId="98" xfId="0" applyFont="1" applyFill="1" applyBorder="1" applyAlignment="1">
      <alignment horizontal="left" indent="1"/>
    </xf>
    <xf numFmtId="0" fontId="40" fillId="4" borderId="90" xfId="0" applyFont="1" applyFill="1" applyBorder="1" applyAlignment="1"/>
    <xf numFmtId="0" fontId="40" fillId="4" borderId="92" xfId="0" applyFont="1" applyFill="1" applyBorder="1" applyAlignment="1">
      <alignment horizontal="left" indent="1"/>
    </xf>
    <xf numFmtId="0" fontId="40" fillId="4" borderId="103" xfId="0" applyFont="1" applyFill="1" applyBorder="1" applyAlignment="1">
      <alignment horizontal="left" indent="1"/>
    </xf>
    <xf numFmtId="0" fontId="33" fillId="2" borderId="92" xfId="0" quotePrefix="1" applyFont="1" applyFill="1" applyBorder="1" applyAlignment="1">
      <alignment horizontal="left" indent="2"/>
    </xf>
    <xf numFmtId="0" fontId="33" fillId="2" borderId="98" xfId="0" quotePrefix="1" applyFont="1" applyFill="1" applyBorder="1" applyAlignment="1">
      <alignment horizontal="left" indent="2"/>
    </xf>
    <xf numFmtId="0" fontId="40" fillId="2" borderId="90" xfId="0" applyFont="1" applyFill="1" applyBorder="1" applyAlignment="1">
      <alignment horizontal="left" indent="1"/>
    </xf>
    <xf numFmtId="0" fontId="40" fillId="2" borderId="103" xfId="0" applyFont="1" applyFill="1" applyBorder="1" applyAlignment="1">
      <alignment horizontal="left" indent="1"/>
    </xf>
    <xf numFmtId="0" fontId="40" fillId="4" borderId="98" xfId="0" applyFont="1" applyFill="1" applyBorder="1" applyAlignment="1">
      <alignment horizontal="left" indent="1"/>
    </xf>
    <xf numFmtId="0" fontId="33" fillId="0" borderId="108" xfId="0" applyFont="1" applyBorder="1"/>
    <xf numFmtId="3" fontId="33" fillId="0" borderId="108" xfId="0" applyNumberFormat="1" applyFont="1" applyBorder="1"/>
    <xf numFmtId="0" fontId="40" fillId="4" borderId="82" xfId="0" applyFont="1" applyFill="1" applyBorder="1" applyAlignment="1">
      <alignment horizontal="center" vertical="center"/>
    </xf>
    <xf numFmtId="0" fontId="40" fillId="4" borderId="66" xfId="0" applyFont="1" applyFill="1" applyBorder="1" applyAlignment="1">
      <alignment horizontal="center" vertical="center"/>
    </xf>
    <xf numFmtId="0" fontId="0" fillId="0" borderId="0" xfId="0" applyNumberFormat="1"/>
    <xf numFmtId="3" fontId="40" fillId="2" borderId="107" xfId="0" applyNumberFormat="1" applyFont="1" applyFill="1" applyBorder="1" applyAlignment="1">
      <alignment horizontal="center" vertical="center"/>
    </xf>
    <xf numFmtId="3" fontId="57" fillId="2" borderId="105" xfId="0" applyNumberFormat="1" applyFont="1" applyFill="1" applyBorder="1" applyAlignment="1">
      <alignment horizontal="center" vertical="center" wrapText="1"/>
    </xf>
    <xf numFmtId="173" fontId="40" fillId="4" borderId="91" xfId="0" applyNumberFormat="1" applyFont="1" applyFill="1" applyBorder="1" applyAlignment="1"/>
    <xf numFmtId="173" fontId="40" fillId="4" borderId="85" xfId="0" applyNumberFormat="1" applyFont="1" applyFill="1" applyBorder="1" applyAlignment="1"/>
    <xf numFmtId="173" fontId="40" fillId="0" borderId="93" xfId="0" applyNumberFormat="1" applyFont="1" applyBorder="1"/>
    <xf numFmtId="173" fontId="33" fillId="0" borderId="95" xfId="0" applyNumberFormat="1" applyFont="1" applyBorder="1"/>
    <xf numFmtId="173" fontId="40" fillId="0" borderId="104" xfId="0" applyNumberFormat="1" applyFont="1" applyBorder="1"/>
    <xf numFmtId="173" fontId="33" fillId="0" borderId="88" xfId="0" applyNumberFormat="1" applyFont="1" applyBorder="1"/>
    <xf numFmtId="173" fontId="40" fillId="2" borderId="106" xfId="0" applyNumberFormat="1" applyFont="1" applyFill="1" applyBorder="1" applyAlignment="1"/>
    <xf numFmtId="173" fontId="40" fillId="2" borderId="85" xfId="0" applyNumberFormat="1" applyFont="1" applyFill="1" applyBorder="1" applyAlignment="1"/>
    <xf numFmtId="173" fontId="40" fillId="0" borderId="99" xfId="0" applyNumberFormat="1" applyFont="1" applyBorder="1"/>
    <xf numFmtId="173" fontId="33" fillId="0" borderId="101" xfId="0" applyNumberFormat="1" applyFont="1" applyBorder="1"/>
    <xf numFmtId="174" fontId="40" fillId="2" borderId="91" xfId="0" applyNumberFormat="1" applyFont="1" applyFill="1" applyBorder="1" applyAlignment="1"/>
    <xf numFmtId="174" fontId="33" fillId="2" borderId="85" xfId="0" applyNumberFormat="1" applyFont="1" applyFill="1" applyBorder="1" applyAlignment="1"/>
    <xf numFmtId="174" fontId="40" fillId="0" borderId="93" xfId="0" applyNumberFormat="1" applyFont="1" applyBorder="1"/>
    <xf numFmtId="174" fontId="33" fillId="0" borderId="95" xfId="0" applyNumberFormat="1" applyFont="1" applyBorder="1"/>
    <xf numFmtId="174" fontId="40" fillId="0" borderId="99" xfId="0" applyNumberFormat="1" applyFont="1" applyBorder="1"/>
    <xf numFmtId="174" fontId="33" fillId="0" borderId="101" xfId="0" applyNumberFormat="1" applyFont="1" applyBorder="1"/>
    <xf numFmtId="0" fontId="59" fillId="0" borderId="0" xfId="0" applyFont="1" applyAlignment="1">
      <alignment horizontal="left" vertical="center" indent="1"/>
    </xf>
    <xf numFmtId="0" fontId="59" fillId="0" borderId="0" xfId="0" applyFont="1" applyAlignment="1">
      <alignment vertical="center"/>
    </xf>
    <xf numFmtId="0" fontId="0" fillId="0" borderId="0" xfId="0" applyAlignment="1"/>
    <xf numFmtId="0" fontId="60" fillId="0" borderId="0" xfId="0" applyFont="1"/>
    <xf numFmtId="173" fontId="40" fillId="4" borderId="91" xfId="0" applyNumberFormat="1" applyFont="1" applyFill="1" applyBorder="1" applyAlignment="1">
      <alignment horizontal="center"/>
    </xf>
    <xf numFmtId="175" fontId="40" fillId="0" borderId="99" xfId="0" applyNumberFormat="1" applyFont="1" applyBorder="1"/>
    <xf numFmtId="0" fontId="32" fillId="2" borderId="112" xfId="74" applyFont="1" applyFill="1" applyBorder="1" applyAlignment="1">
      <alignment horizontal="center"/>
    </xf>
    <xf numFmtId="0" fontId="32" fillId="2" borderId="86" xfId="81" applyFont="1" applyFill="1" applyBorder="1" applyAlignment="1">
      <alignment horizontal="center"/>
    </xf>
    <xf numFmtId="0" fontId="32" fillId="2" borderId="87" xfId="81" applyFont="1" applyFill="1" applyBorder="1" applyAlignment="1">
      <alignment horizontal="center"/>
    </xf>
    <xf numFmtId="0" fontId="32" fillId="2" borderId="88" xfId="81" applyFont="1" applyFill="1" applyBorder="1" applyAlignment="1">
      <alignment horizontal="center"/>
    </xf>
    <xf numFmtId="0" fontId="32" fillId="2" borderId="89" xfId="81" applyFont="1" applyFill="1" applyBorder="1" applyAlignment="1">
      <alignment horizontal="center"/>
    </xf>
    <xf numFmtId="0" fontId="3" fillId="2" borderId="21" xfId="79" applyFont="1" applyFill="1" applyBorder="1" applyAlignment="1"/>
    <xf numFmtId="0" fontId="3" fillId="2" borderId="29" xfId="79" applyFont="1" applyFill="1" applyBorder="1" applyAlignment="1"/>
    <xf numFmtId="0" fontId="30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8" xfId="79" applyFont="1" applyFill="1" applyBorder="1" applyAlignment="1">
      <alignment horizontal="right"/>
    </xf>
    <xf numFmtId="9" fontId="33" fillId="0" borderId="29" xfId="0" applyNumberFormat="1" applyFont="1" applyFill="1" applyBorder="1"/>
    <xf numFmtId="9" fontId="33" fillId="0" borderId="22" xfId="0" applyNumberFormat="1" applyFont="1" applyFill="1" applyBorder="1"/>
    <xf numFmtId="9" fontId="33" fillId="0" borderId="30" xfId="0" applyNumberFormat="1" applyFont="1" applyFill="1" applyBorder="1"/>
    <xf numFmtId="3" fontId="7" fillId="0" borderId="21" xfId="78" applyNumberFormat="1" applyFont="1" applyFill="1" applyBorder="1" applyAlignment="1"/>
    <xf numFmtId="3" fontId="7" fillId="0" borderId="29" xfId="78" applyNumberFormat="1" applyFont="1" applyFill="1" applyBorder="1" applyAlignment="1"/>
    <xf numFmtId="3" fontId="7" fillId="0" borderId="22" xfId="78" applyNumberFormat="1" applyFont="1" applyFill="1" applyBorder="1" applyAlignment="1"/>
    <xf numFmtId="0" fontId="33" fillId="5" borderId="96" xfId="0" applyFont="1" applyFill="1" applyBorder="1"/>
    <xf numFmtId="0" fontId="33" fillId="0" borderId="97" xfId="0" applyFont="1" applyBorder="1" applyAlignment="1"/>
    <xf numFmtId="9" fontId="33" fillId="0" borderId="95" xfId="0" applyNumberFormat="1" applyFont="1" applyBorder="1" applyAlignment="1"/>
    <xf numFmtId="0" fontId="26" fillId="2" borderId="36" xfId="1" applyFill="1" applyBorder="1" applyAlignment="1">
      <alignment horizontal="left" indent="4"/>
    </xf>
    <xf numFmtId="0" fontId="40" fillId="0" borderId="0" xfId="0" applyFont="1" applyFill="1" applyAlignment="1">
      <alignment horizontal="left" indent="1"/>
    </xf>
    <xf numFmtId="3" fontId="40" fillId="0" borderId="21" xfId="0" applyNumberFormat="1" applyFont="1" applyFill="1" applyBorder="1" applyAlignment="1"/>
    <xf numFmtId="3" fontId="40" fillId="0" borderId="29" xfId="0" applyNumberFormat="1" applyFont="1" applyFill="1" applyBorder="1" applyAlignment="1"/>
    <xf numFmtId="169" fontId="40" fillId="0" borderId="22" xfId="0" applyNumberFormat="1" applyFont="1" applyFill="1" applyBorder="1" applyAlignment="1"/>
    <xf numFmtId="9" fontId="33" fillId="0" borderId="95" xfId="0" applyNumberFormat="1" applyFont="1" applyBorder="1"/>
    <xf numFmtId="49" fontId="38" fillId="2" borderId="95" xfId="0" quotePrefix="1" applyNumberFormat="1" applyFont="1" applyFill="1" applyBorder="1" applyAlignment="1">
      <alignment horizontal="center" vertical="center"/>
    </xf>
    <xf numFmtId="0" fontId="26" fillId="4" borderId="92" xfId="1" applyFill="1" applyBorder="1" applyAlignment="1">
      <alignment horizontal="left" indent="4"/>
    </xf>
    <xf numFmtId="0" fontId="26" fillId="4" borderId="36" xfId="1" applyFill="1" applyBorder="1" applyAlignment="1">
      <alignment horizontal="left" indent="2"/>
    </xf>
    <xf numFmtId="0" fontId="33" fillId="0" borderId="94" xfId="0" applyFont="1" applyBorder="1"/>
    <xf numFmtId="0" fontId="32" fillId="2" borderId="82" xfId="0" applyFont="1" applyFill="1" applyBorder="1" applyAlignment="1">
      <alignment horizontal="center" vertical="top" wrapText="1"/>
    </xf>
    <xf numFmtId="0" fontId="26" fillId="6" borderId="5" xfId="1" applyFill="1" applyBorder="1"/>
    <xf numFmtId="0" fontId="32" fillId="2" borderId="48" xfId="81" applyFont="1" applyFill="1" applyBorder="1" applyAlignment="1">
      <alignment horizontal="center"/>
    </xf>
    <xf numFmtId="0" fontId="32" fillId="2" borderId="49" xfId="81" applyFont="1" applyFill="1" applyBorder="1" applyAlignment="1">
      <alignment horizontal="center"/>
    </xf>
    <xf numFmtId="0" fontId="0" fillId="0" borderId="0" xfId="0" applyBorder="1"/>
    <xf numFmtId="0" fontId="32" fillId="2" borderId="26" xfId="74" applyFont="1" applyFill="1" applyBorder="1" applyAlignment="1">
      <alignment horizontal="center"/>
    </xf>
    <xf numFmtId="0" fontId="7" fillId="0" borderId="3" xfId="78" applyFont="1" applyFill="1" applyBorder="1" applyAlignment="1"/>
    <xf numFmtId="3" fontId="40" fillId="0" borderId="22" xfId="0" applyNumberFormat="1" applyFont="1" applyFill="1" applyBorder="1" applyAlignment="1"/>
    <xf numFmtId="0" fontId="40" fillId="2" borderId="20" xfId="0" applyFont="1" applyFill="1" applyBorder="1" applyAlignment="1">
      <alignment horizontal="right"/>
    </xf>
    <xf numFmtId="173" fontId="33" fillId="0" borderId="118" xfId="0" applyNumberFormat="1" applyFont="1" applyBorder="1"/>
    <xf numFmtId="3" fontId="33" fillId="0" borderId="0" xfId="0" applyNumberFormat="1" applyFont="1" applyBorder="1"/>
    <xf numFmtId="173" fontId="33" fillId="0" borderId="94" xfId="0" applyNumberFormat="1" applyFont="1" applyBorder="1" applyAlignment="1"/>
    <xf numFmtId="173" fontId="33" fillId="0" borderId="95" xfId="0" applyNumberFormat="1" applyFont="1" applyBorder="1" applyAlignment="1"/>
    <xf numFmtId="173" fontId="33" fillId="0" borderId="96" xfId="0" applyNumberFormat="1" applyFont="1" applyBorder="1" applyAlignment="1"/>
    <xf numFmtId="175" fontId="33" fillId="0" borderId="94" xfId="0" applyNumberFormat="1" applyFont="1" applyBorder="1" applyAlignment="1"/>
    <xf numFmtId="175" fontId="33" fillId="0" borderId="95" xfId="0" applyNumberFormat="1" applyFont="1" applyBorder="1" applyAlignment="1"/>
    <xf numFmtId="175" fontId="33" fillId="0" borderId="96" xfId="0" applyNumberFormat="1" applyFont="1" applyBorder="1" applyAlignment="1"/>
    <xf numFmtId="173" fontId="33" fillId="0" borderId="87" xfId="0" applyNumberFormat="1" applyFont="1" applyBorder="1" applyAlignment="1"/>
    <xf numFmtId="173" fontId="33" fillId="0" borderId="88" xfId="0" applyNumberFormat="1" applyFont="1" applyBorder="1" applyAlignment="1"/>
    <xf numFmtId="173" fontId="33" fillId="0" borderId="89" xfId="0" applyNumberFormat="1" applyFont="1" applyBorder="1" applyAlignment="1"/>
    <xf numFmtId="173" fontId="40" fillId="4" borderId="26" xfId="0" applyNumberFormat="1" applyFont="1" applyFill="1" applyBorder="1" applyAlignment="1">
      <alignment horizontal="center"/>
    </xf>
    <xf numFmtId="173" fontId="40" fillId="4" borderId="31" xfId="0" applyNumberFormat="1" applyFont="1" applyFill="1" applyBorder="1" applyAlignment="1">
      <alignment horizontal="center"/>
    </xf>
    <xf numFmtId="173" fontId="40" fillId="4" borderId="27" xfId="0" applyNumberFormat="1" applyFont="1" applyFill="1" applyBorder="1" applyAlignment="1">
      <alignment horizontal="center"/>
    </xf>
    <xf numFmtId="173" fontId="33" fillId="0" borderId="119" xfId="0" applyNumberFormat="1" applyFont="1" applyBorder="1"/>
    <xf numFmtId="9" fontId="33" fillId="0" borderId="92" xfId="0" applyNumberFormat="1" applyFont="1" applyBorder="1"/>
    <xf numFmtId="173" fontId="33" fillId="0" borderId="103" xfId="0" applyNumberFormat="1" applyFont="1" applyBorder="1"/>
    <xf numFmtId="0" fontId="0" fillId="0" borderId="2" xfId="0" applyBorder="1" applyAlignment="1"/>
    <xf numFmtId="0" fontId="28" fillId="0" borderId="0" xfId="78" applyNumberFormat="1" applyFont="1" applyFill="1" applyBorder="1" applyAlignment="1"/>
    <xf numFmtId="0" fontId="33" fillId="0" borderId="0" xfId="0" applyNumberFormat="1" applyFont="1" applyFill="1"/>
    <xf numFmtId="173" fontId="40" fillId="0" borderId="20" xfId="0" applyNumberFormat="1" applyFont="1" applyBorder="1"/>
    <xf numFmtId="173" fontId="40" fillId="0" borderId="29" xfId="0" applyNumberFormat="1" applyFont="1" applyBorder="1"/>
    <xf numFmtId="0" fontId="40" fillId="3" borderId="28" xfId="0" applyFont="1" applyFill="1" applyBorder="1" applyAlignment="1"/>
    <xf numFmtId="0" fontId="33" fillId="0" borderId="47" xfId="0" applyFont="1" applyBorder="1" applyAlignment="1"/>
    <xf numFmtId="0" fontId="40" fillId="2" borderId="28" xfId="0" applyFont="1" applyFill="1" applyBorder="1" applyAlignment="1"/>
    <xf numFmtId="0" fontId="40" fillId="4" borderId="28" xfId="0" applyFont="1" applyFill="1" applyBorder="1" applyAlignment="1"/>
    <xf numFmtId="0" fontId="43" fillId="0" borderId="2" xfId="0" applyFont="1" applyFill="1" applyBorder="1" applyAlignment="1"/>
    <xf numFmtId="0" fontId="43" fillId="0" borderId="2" xfId="0" applyFont="1" applyBorder="1" applyAlignment="1"/>
    <xf numFmtId="0" fontId="31" fillId="5" borderId="18" xfId="81" applyFont="1" applyFill="1" applyBorder="1" applyAlignment="1">
      <alignment horizontal="center" vertical="center"/>
    </xf>
    <xf numFmtId="0" fontId="42" fillId="0" borderId="3" xfId="0" applyFont="1" applyBorder="1" applyAlignment="1">
      <alignment horizontal="center" vertical="center"/>
    </xf>
    <xf numFmtId="0" fontId="32" fillId="2" borderId="52" xfId="81" applyFont="1" applyFill="1" applyBorder="1" applyAlignment="1">
      <alignment horizontal="center"/>
    </xf>
    <xf numFmtId="0" fontId="32" fillId="2" borderId="53" xfId="81" applyFont="1" applyFill="1" applyBorder="1" applyAlignment="1">
      <alignment horizontal="center"/>
    </xf>
    <xf numFmtId="0" fontId="32" fillId="2" borderId="50" xfId="81" applyFont="1" applyFill="1" applyBorder="1" applyAlignment="1">
      <alignment horizontal="center"/>
    </xf>
    <xf numFmtId="0" fontId="32" fillId="2" borderId="78" xfId="81" applyFont="1" applyFill="1" applyBorder="1" applyAlignment="1">
      <alignment horizontal="center"/>
    </xf>
    <xf numFmtId="0" fontId="32" fillId="2" borderId="51" xfId="81" applyFont="1" applyFill="1" applyBorder="1" applyAlignment="1">
      <alignment horizontal="center"/>
    </xf>
    <xf numFmtId="0" fontId="32" fillId="2" borderId="112" xfId="81" applyFont="1" applyFill="1" applyBorder="1" applyAlignment="1">
      <alignment horizontal="center"/>
    </xf>
    <xf numFmtId="0" fontId="32" fillId="2" borderId="91" xfId="81" applyFont="1" applyFill="1" applyBorder="1" applyAlignment="1">
      <alignment horizontal="center"/>
    </xf>
    <xf numFmtId="0" fontId="43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39" fillId="2" borderId="26" xfId="0" applyFont="1" applyFill="1" applyBorder="1" applyAlignment="1">
      <alignment horizontal="center" vertical="center"/>
    </xf>
    <xf numFmtId="0" fontId="33" fillId="2" borderId="31" xfId="0" applyFont="1" applyFill="1" applyBorder="1" applyAlignment="1">
      <alignment horizontal="center" vertical="center"/>
    </xf>
    <xf numFmtId="0" fontId="38" fillId="2" borderId="11" xfId="0" applyFont="1" applyFill="1" applyBorder="1" applyAlignment="1">
      <alignment horizontal="center" vertical="center"/>
    </xf>
    <xf numFmtId="0" fontId="33" fillId="2" borderId="12" xfId="0" applyFont="1" applyFill="1" applyBorder="1" applyAlignment="1">
      <alignment horizontal="center" vertical="center"/>
    </xf>
    <xf numFmtId="0" fontId="6" fillId="0" borderId="2" xfId="0" applyFont="1" applyFill="1" applyBorder="1" applyAlignment="1"/>
    <xf numFmtId="0" fontId="33" fillId="2" borderId="10" xfId="0" applyFont="1" applyFill="1" applyBorder="1" applyAlignment="1">
      <alignment horizontal="center" vertical="center"/>
    </xf>
    <xf numFmtId="0" fontId="33" fillId="2" borderId="11" xfId="0" applyFont="1" applyFill="1" applyBorder="1" applyAlignment="1">
      <alignment horizontal="center" vertical="center"/>
    </xf>
    <xf numFmtId="0" fontId="39" fillId="2" borderId="31" xfId="0" applyFont="1" applyFill="1" applyBorder="1" applyAlignment="1">
      <alignment horizontal="center" vertical="center"/>
    </xf>
    <xf numFmtId="0" fontId="33" fillId="2" borderId="27" xfId="0" applyFont="1" applyFill="1" applyBorder="1" applyAlignment="1">
      <alignment horizontal="center" vertical="center"/>
    </xf>
    <xf numFmtId="0" fontId="39" fillId="2" borderId="11" xfId="0" applyFont="1" applyFill="1" applyBorder="1" applyAlignment="1">
      <alignment horizontal="center" vertical="center" wrapText="1"/>
    </xf>
    <xf numFmtId="0" fontId="33" fillId="2" borderId="25" xfId="0" applyFont="1" applyFill="1" applyBorder="1" applyAlignment="1">
      <alignment horizontal="center" vertical="center" wrapText="1"/>
    </xf>
    <xf numFmtId="0" fontId="37" fillId="2" borderId="11" xfId="0" applyFont="1" applyFill="1" applyBorder="1" applyAlignment="1">
      <alignment horizontal="center" vertical="center" wrapText="1"/>
    </xf>
    <xf numFmtId="0" fontId="37" fillId="2" borderId="12" xfId="0" applyFont="1" applyFill="1" applyBorder="1" applyAlignment="1">
      <alignment horizontal="center" vertical="center" wrapText="1"/>
    </xf>
    <xf numFmtId="0" fontId="33" fillId="2" borderId="24" xfId="0" applyFont="1" applyFill="1" applyBorder="1" applyAlignment="1">
      <alignment horizontal="center" vertical="center" wrapText="1"/>
    </xf>
    <xf numFmtId="0" fontId="32" fillId="2" borderId="110" xfId="81" applyFont="1" applyFill="1" applyBorder="1" applyAlignment="1">
      <alignment horizontal="center"/>
    </xf>
    <xf numFmtId="0" fontId="32" fillId="2" borderId="111" xfId="81" applyFont="1" applyFill="1" applyBorder="1" applyAlignment="1">
      <alignment horizontal="center"/>
    </xf>
    <xf numFmtId="0" fontId="32" fillId="2" borderId="104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3" fillId="0" borderId="2" xfId="14" applyFont="1" applyFill="1" applyBorder="1" applyAlignment="1"/>
    <xf numFmtId="0" fontId="0" fillId="0" borderId="2" xfId="0" applyBorder="1" applyAlignment="1"/>
    <xf numFmtId="164" fontId="32" fillId="0" borderId="0" xfId="53" applyNumberFormat="1" applyFont="1" applyFill="1" applyBorder="1" applyAlignment="1">
      <alignment horizontal="center"/>
    </xf>
    <xf numFmtId="164" fontId="30" fillId="0" borderId="0" xfId="79" applyNumberFormat="1" applyFont="1" applyFill="1" applyBorder="1" applyAlignment="1">
      <alignment horizontal="center"/>
    </xf>
    <xf numFmtId="164" fontId="32" fillId="2" borderId="26" xfId="53" applyNumberFormat="1" applyFont="1" applyFill="1" applyBorder="1" applyAlignment="1">
      <alignment horizontal="right"/>
    </xf>
    <xf numFmtId="164" fontId="30" fillId="2" borderId="31" xfId="79" applyNumberFormat="1" applyFont="1" applyFill="1" applyBorder="1" applyAlignment="1">
      <alignment horizontal="right"/>
    </xf>
    <xf numFmtId="164" fontId="44" fillId="0" borderId="2" xfId="14" applyNumberFormat="1" applyFont="1" applyFill="1" applyBorder="1" applyAlignment="1"/>
    <xf numFmtId="0" fontId="6" fillId="0" borderId="2" xfId="14" applyFont="1" applyFill="1" applyBorder="1" applyAlignment="1">
      <alignment wrapText="1"/>
    </xf>
    <xf numFmtId="0" fontId="6" fillId="0" borderId="2" xfId="14" applyFont="1" applyFill="1" applyBorder="1" applyAlignment="1"/>
    <xf numFmtId="3" fontId="29" fillId="2" borderId="67" xfId="78" applyNumberFormat="1" applyFont="1" applyFill="1" applyBorder="1" applyAlignment="1">
      <alignment horizontal="left"/>
    </xf>
    <xf numFmtId="0" fontId="33" fillId="2" borderId="58" xfId="0" applyFont="1" applyFill="1" applyBorder="1" applyAlignment="1"/>
    <xf numFmtId="3" fontId="29" fillId="2" borderId="60" xfId="78" applyNumberFormat="1" applyFont="1" applyFill="1" applyBorder="1" applyAlignment="1"/>
    <xf numFmtId="0" fontId="40" fillId="2" borderId="67" xfId="0" applyFont="1" applyFill="1" applyBorder="1" applyAlignment="1">
      <alignment horizontal="left"/>
    </xf>
    <xf numFmtId="0" fontId="33" fillId="2" borderId="54" xfId="0" applyFont="1" applyFill="1" applyBorder="1" applyAlignment="1">
      <alignment horizontal="left"/>
    </xf>
    <xf numFmtId="0" fontId="33" fillId="2" borderId="58" xfId="0" applyFont="1" applyFill="1" applyBorder="1" applyAlignment="1">
      <alignment horizontal="left"/>
    </xf>
    <xf numFmtId="0" fontId="40" fillId="2" borderId="60" xfId="0" applyFont="1" applyFill="1" applyBorder="1" applyAlignment="1">
      <alignment horizontal="left"/>
    </xf>
    <xf numFmtId="3" fontId="40" fillId="2" borderId="60" xfId="0" applyNumberFormat="1" applyFont="1" applyFill="1" applyBorder="1" applyAlignment="1">
      <alignment horizontal="left"/>
    </xf>
    <xf numFmtId="3" fontId="33" fillId="2" borderId="55" xfId="0" applyNumberFormat="1" applyFont="1" applyFill="1" applyBorder="1" applyAlignment="1">
      <alignment horizontal="left"/>
    </xf>
    <xf numFmtId="9" fontId="3" fillId="2" borderId="115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114" xfId="80" applyNumberFormat="1" applyFont="1" applyFill="1" applyBorder="1" applyAlignment="1">
      <alignment horizontal="left"/>
    </xf>
    <xf numFmtId="3" fontId="3" fillId="2" borderId="106" xfId="80" applyNumberFormat="1" applyFont="1" applyFill="1" applyBorder="1" applyAlignment="1">
      <alignment horizontal="left"/>
    </xf>
    <xf numFmtId="0" fontId="3" fillId="2" borderId="31" xfId="80" applyFont="1" applyFill="1" applyBorder="1" applyAlignment="1">
      <alignment horizontal="left"/>
    </xf>
    <xf numFmtId="0" fontId="3" fillId="2" borderId="26" xfId="80" applyFont="1" applyFill="1" applyBorder="1" applyAlignment="1">
      <alignment horizontal="left"/>
    </xf>
    <xf numFmtId="0" fontId="3" fillId="2" borderId="27" xfId="80" applyFont="1" applyFill="1" applyBorder="1" applyAlignment="1">
      <alignment horizontal="left"/>
    </xf>
    <xf numFmtId="0" fontId="3" fillId="2" borderId="61" xfId="80" applyFont="1" applyFill="1" applyBorder="1" applyAlignment="1">
      <alignment horizontal="left"/>
    </xf>
    <xf numFmtId="0" fontId="3" fillId="2" borderId="42" xfId="79" applyFont="1" applyFill="1" applyBorder="1" applyAlignment="1"/>
    <xf numFmtId="0" fontId="5" fillId="2" borderId="42" xfId="79" applyFont="1" applyFill="1" applyBorder="1" applyAlignment="1"/>
    <xf numFmtId="0" fontId="5" fillId="2" borderId="70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68" xfId="53" applyFont="1" applyFill="1" applyBorder="1" applyAlignment="1">
      <alignment horizontal="right"/>
    </xf>
    <xf numFmtId="0" fontId="5" fillId="2" borderId="69" xfId="79" applyFont="1" applyFill="1" applyBorder="1" applyAlignment="1"/>
    <xf numFmtId="0" fontId="3" fillId="2" borderId="43" xfId="79" applyFont="1" applyFill="1" applyBorder="1" applyAlignment="1">
      <alignment horizontal="left"/>
    </xf>
    <xf numFmtId="0" fontId="5" fillId="2" borderId="42" xfId="79" applyFont="1" applyFill="1" applyBorder="1" applyAlignment="1">
      <alignment horizontal="left"/>
    </xf>
    <xf numFmtId="0" fontId="3" fillId="2" borderId="42" xfId="79" applyFont="1" applyFill="1" applyBorder="1" applyAlignment="1">
      <alignment horizontal="left"/>
    </xf>
    <xf numFmtId="0" fontId="5" fillId="2" borderId="70" xfId="79" applyFont="1" applyFill="1" applyBorder="1" applyAlignment="1">
      <alignment horizontal="left"/>
    </xf>
    <xf numFmtId="166" fontId="40" fillId="2" borderId="83" xfId="0" applyNumberFormat="1" applyFont="1" applyFill="1" applyBorder="1" applyAlignment="1">
      <alignment horizontal="center" vertical="center"/>
    </xf>
    <xf numFmtId="0" fontId="33" fillId="0" borderId="3" xfId="0" applyFont="1" applyBorder="1" applyAlignment="1">
      <alignment horizontal="center" vertical="center"/>
    </xf>
    <xf numFmtId="0" fontId="2" fillId="0" borderId="2" xfId="26" applyFont="1" applyFill="1" applyBorder="1" applyAlignment="1">
      <alignment horizontal="left"/>
    </xf>
    <xf numFmtId="0" fontId="54" fillId="0" borderId="2" xfId="26" applyFont="1" applyFill="1" applyBorder="1" applyAlignment="1"/>
    <xf numFmtId="0" fontId="2" fillId="0" borderId="2" xfId="0" applyFont="1" applyFill="1" applyBorder="1" applyAlignment="1">
      <alignment wrapText="1"/>
    </xf>
    <xf numFmtId="0" fontId="40" fillId="2" borderId="65" xfId="0" applyFont="1" applyFill="1" applyBorder="1" applyAlignment="1">
      <alignment vertical="center"/>
    </xf>
    <xf numFmtId="3" fontId="32" fillId="2" borderId="67" xfId="26" applyNumberFormat="1" applyFont="1" applyFill="1" applyBorder="1" applyAlignment="1">
      <alignment horizontal="center"/>
    </xf>
    <xf numFmtId="3" fontId="32" fillId="2" borderId="54" xfId="26" applyNumberFormat="1" applyFont="1" applyFill="1" applyBorder="1" applyAlignment="1">
      <alignment horizontal="center"/>
    </xf>
    <xf numFmtId="3" fontId="32" fillId="2" borderId="108" xfId="26" applyNumberFormat="1" applyFont="1" applyFill="1" applyBorder="1" applyAlignment="1">
      <alignment horizontal="center"/>
    </xf>
    <xf numFmtId="3" fontId="32" fillId="2" borderId="55" xfId="26" applyNumberFormat="1" applyFont="1" applyFill="1" applyBorder="1" applyAlignment="1">
      <alignment horizontal="center"/>
    </xf>
    <xf numFmtId="3" fontId="32" fillId="2" borderId="113" xfId="26" applyNumberFormat="1" applyFont="1" applyFill="1" applyBorder="1" applyAlignment="1">
      <alignment horizontal="center"/>
    </xf>
    <xf numFmtId="3" fontId="32" fillId="2" borderId="83" xfId="26" applyNumberFormat="1" applyFont="1" applyFill="1" applyBorder="1" applyAlignment="1">
      <alignment horizontal="center"/>
    </xf>
    <xf numFmtId="0" fontId="32" fillId="2" borderId="32" xfId="0" applyFont="1" applyFill="1" applyBorder="1" applyAlignment="1">
      <alignment horizontal="center" vertical="top" wrapText="1"/>
    </xf>
    <xf numFmtId="3" fontId="32" fillId="2" borderId="55" xfId="0" applyNumberFormat="1" applyFont="1" applyFill="1" applyBorder="1" applyAlignment="1">
      <alignment horizontal="center" vertical="top"/>
    </xf>
    <xf numFmtId="0" fontId="32" fillId="2" borderId="32" xfId="0" applyFont="1" applyFill="1" applyBorder="1" applyAlignment="1">
      <alignment horizontal="center" vertical="top"/>
    </xf>
    <xf numFmtId="0" fontId="32" fillId="2" borderId="32" xfId="0" applyFont="1" applyFill="1" applyBorder="1" applyAlignment="1">
      <alignment horizontal="center" vertical="center"/>
    </xf>
    <xf numFmtId="0" fontId="32" fillId="2" borderId="67" xfId="0" quotePrefix="1" applyFont="1" applyFill="1" applyBorder="1" applyAlignment="1">
      <alignment horizontal="center"/>
    </xf>
    <xf numFmtId="0" fontId="32" fillId="2" borderId="55" xfId="0" applyFont="1" applyFill="1" applyBorder="1" applyAlignment="1">
      <alignment horizontal="center"/>
    </xf>
    <xf numFmtId="9" fontId="45" fillId="2" borderId="55" xfId="0" applyNumberFormat="1" applyFont="1" applyFill="1" applyBorder="1" applyAlignment="1">
      <alignment horizontal="center" vertical="top"/>
    </xf>
    <xf numFmtId="0" fontId="32" fillId="2" borderId="82" xfId="0" applyNumberFormat="1" applyFont="1" applyFill="1" applyBorder="1" applyAlignment="1">
      <alignment horizontal="center" vertical="top"/>
    </xf>
    <xf numFmtId="0" fontId="32" fillId="2" borderId="82" xfId="0" applyFont="1" applyFill="1" applyBorder="1" applyAlignment="1">
      <alignment horizontal="center" vertical="top" wrapText="1"/>
    </xf>
    <xf numFmtId="0" fontId="32" fillId="2" borderId="67" xfId="0" quotePrefix="1" applyNumberFormat="1" applyFont="1" applyFill="1" applyBorder="1" applyAlignment="1">
      <alignment horizontal="center"/>
    </xf>
    <xf numFmtId="0" fontId="32" fillId="2" borderId="55" xfId="0" applyNumberFormat="1" applyFont="1" applyFill="1" applyBorder="1" applyAlignment="1">
      <alignment horizontal="center"/>
    </xf>
    <xf numFmtId="49" fontId="32" fillId="2" borderId="32" xfId="0" applyNumberFormat="1" applyFont="1" applyFill="1" applyBorder="1" applyAlignment="1">
      <alignment horizontal="center" vertical="top"/>
    </xf>
    <xf numFmtId="0" fontId="45" fillId="2" borderId="55" xfId="0" applyNumberFormat="1" applyFont="1" applyFill="1" applyBorder="1" applyAlignment="1">
      <alignment horizontal="center" vertical="top"/>
    </xf>
    <xf numFmtId="3" fontId="3" fillId="2" borderId="67" xfId="27" applyNumberFormat="1" applyFont="1" applyFill="1" applyBorder="1" applyAlignment="1">
      <alignment horizontal="center"/>
    </xf>
    <xf numFmtId="0" fontId="33" fillId="2" borderId="54" xfId="14" applyFont="1" applyFill="1" applyBorder="1" applyAlignment="1">
      <alignment horizontal="center"/>
    </xf>
    <xf numFmtId="0" fontId="33" fillId="2" borderId="55" xfId="14" applyFont="1" applyFill="1" applyBorder="1" applyAlignment="1">
      <alignment horizontal="center"/>
    </xf>
    <xf numFmtId="0" fontId="32" fillId="2" borderId="32" xfId="0" applyFont="1" applyFill="1" applyBorder="1" applyAlignment="1">
      <alignment vertical="center" wrapText="1"/>
    </xf>
    <xf numFmtId="3" fontId="34" fillId="9" borderId="121" xfId="0" applyNumberFormat="1" applyFont="1" applyFill="1" applyBorder="1" applyAlignment="1">
      <alignment horizontal="right" vertical="top"/>
    </xf>
    <xf numFmtId="3" fontId="34" fillId="9" borderId="122" xfId="0" applyNumberFormat="1" applyFont="1" applyFill="1" applyBorder="1" applyAlignment="1">
      <alignment horizontal="right" vertical="top"/>
    </xf>
    <xf numFmtId="176" fontId="34" fillId="9" borderId="123" xfId="0" applyNumberFormat="1" applyFont="1" applyFill="1" applyBorder="1" applyAlignment="1">
      <alignment horizontal="right" vertical="top"/>
    </xf>
    <xf numFmtId="3" fontId="34" fillId="0" borderId="121" xfId="0" applyNumberFormat="1" applyFont="1" applyBorder="1" applyAlignment="1">
      <alignment horizontal="right" vertical="top"/>
    </xf>
    <xf numFmtId="176" fontId="34" fillId="9" borderId="124" xfId="0" applyNumberFormat="1" applyFont="1" applyFill="1" applyBorder="1" applyAlignment="1">
      <alignment horizontal="right" vertical="top"/>
    </xf>
    <xf numFmtId="3" fontId="36" fillId="9" borderId="126" xfId="0" applyNumberFormat="1" applyFont="1" applyFill="1" applyBorder="1" applyAlignment="1">
      <alignment horizontal="right" vertical="top"/>
    </xf>
    <xf numFmtId="3" fontId="36" fillId="9" borderId="127" xfId="0" applyNumberFormat="1" applyFont="1" applyFill="1" applyBorder="1" applyAlignment="1">
      <alignment horizontal="right" vertical="top"/>
    </xf>
    <xf numFmtId="0" fontId="36" fillId="9" borderId="128" xfId="0" applyFont="1" applyFill="1" applyBorder="1" applyAlignment="1">
      <alignment horizontal="right" vertical="top"/>
    </xf>
    <xf numFmtId="3" fontId="36" fillId="0" borderId="126" xfId="0" applyNumberFormat="1" applyFont="1" applyBorder="1" applyAlignment="1">
      <alignment horizontal="right" vertical="top"/>
    </xf>
    <xf numFmtId="0" fontId="36" fillId="9" borderId="129" xfId="0" applyFont="1" applyFill="1" applyBorder="1" applyAlignment="1">
      <alignment horizontal="right" vertical="top"/>
    </xf>
    <xf numFmtId="0" fontId="34" fillId="9" borderId="123" xfId="0" applyFont="1" applyFill="1" applyBorder="1" applyAlignment="1">
      <alignment horizontal="right" vertical="top"/>
    </xf>
    <xf numFmtId="0" fontId="34" fillId="9" borderId="124" xfId="0" applyFont="1" applyFill="1" applyBorder="1" applyAlignment="1">
      <alignment horizontal="right" vertical="top"/>
    </xf>
    <xf numFmtId="176" fontId="36" fillId="9" borderId="128" xfId="0" applyNumberFormat="1" applyFont="1" applyFill="1" applyBorder="1" applyAlignment="1">
      <alignment horizontal="right" vertical="top"/>
    </xf>
    <xf numFmtId="176" fontId="36" fillId="9" borderId="129" xfId="0" applyNumberFormat="1" applyFont="1" applyFill="1" applyBorder="1" applyAlignment="1">
      <alignment horizontal="right" vertical="top"/>
    </xf>
    <xf numFmtId="3" fontId="36" fillId="0" borderId="130" xfId="0" applyNumberFormat="1" applyFont="1" applyBorder="1" applyAlignment="1">
      <alignment horizontal="right" vertical="top"/>
    </xf>
    <xf numFmtId="3" fontId="36" fillId="0" borderId="131" xfId="0" applyNumberFormat="1" applyFont="1" applyBorder="1" applyAlignment="1">
      <alignment horizontal="right" vertical="top"/>
    </xf>
    <xf numFmtId="0" fontId="36" fillId="0" borderId="132" xfId="0" applyFont="1" applyBorder="1" applyAlignment="1">
      <alignment horizontal="right" vertical="top"/>
    </xf>
    <xf numFmtId="176" fontId="36" fillId="9" borderId="133" xfId="0" applyNumberFormat="1" applyFont="1" applyFill="1" applyBorder="1" applyAlignment="1">
      <alignment horizontal="right" vertical="top"/>
    </xf>
    <xf numFmtId="0" fontId="38" fillId="10" borderId="120" xfId="0" applyFont="1" applyFill="1" applyBorder="1" applyAlignment="1">
      <alignment vertical="top"/>
    </xf>
    <xf numFmtId="0" fontId="38" fillId="10" borderId="120" xfId="0" applyFont="1" applyFill="1" applyBorder="1" applyAlignment="1">
      <alignment vertical="top" indent="2"/>
    </xf>
    <xf numFmtId="0" fontId="38" fillId="10" borderId="120" xfId="0" applyFont="1" applyFill="1" applyBorder="1" applyAlignment="1">
      <alignment vertical="top" indent="4"/>
    </xf>
    <xf numFmtId="0" fontId="39" fillId="10" borderId="125" xfId="0" applyFont="1" applyFill="1" applyBorder="1" applyAlignment="1">
      <alignment vertical="top" indent="6"/>
    </xf>
    <xf numFmtId="0" fontId="38" fillId="10" borderId="120" xfId="0" applyFont="1" applyFill="1" applyBorder="1" applyAlignment="1">
      <alignment vertical="top" indent="8"/>
    </xf>
    <xf numFmtId="0" fontId="39" fillId="10" borderId="125" xfId="0" applyFont="1" applyFill="1" applyBorder="1" applyAlignment="1">
      <alignment vertical="top" indent="2"/>
    </xf>
    <xf numFmtId="0" fontId="38" fillId="10" borderId="120" xfId="0" applyFont="1" applyFill="1" applyBorder="1" applyAlignment="1">
      <alignment vertical="top" indent="6"/>
    </xf>
    <xf numFmtId="0" fontId="39" fillId="10" borderId="125" xfId="0" applyFont="1" applyFill="1" applyBorder="1" applyAlignment="1">
      <alignment vertical="top" indent="4"/>
    </xf>
    <xf numFmtId="0" fontId="33" fillId="10" borderId="120" xfId="0" applyFont="1" applyFill="1" applyBorder="1"/>
    <xf numFmtId="0" fontId="39" fillId="10" borderId="20" xfId="0" applyFont="1" applyFill="1" applyBorder="1" applyAlignment="1">
      <alignment vertical="top"/>
    </xf>
    <xf numFmtId="0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 applyAlignment="1">
      <alignment horizontal="right"/>
    </xf>
    <xf numFmtId="9" fontId="30" fillId="0" borderId="0" xfId="0" applyNumberFormat="1" applyFont="1" applyFill="1" applyBorder="1" applyAlignment="1">
      <alignment horizontal="right"/>
    </xf>
    <xf numFmtId="3" fontId="30" fillId="0" borderId="0" xfId="0" applyNumberFormat="1" applyFont="1" applyFill="1" applyBorder="1"/>
    <xf numFmtId="164" fontId="32" fillId="2" borderId="134" xfId="53" applyNumberFormat="1" applyFont="1" applyFill="1" applyBorder="1" applyAlignment="1">
      <alignment horizontal="left"/>
    </xf>
    <xf numFmtId="164" fontId="32" fillId="2" borderId="135" xfId="53" applyNumberFormat="1" applyFont="1" applyFill="1" applyBorder="1" applyAlignment="1">
      <alignment horizontal="left"/>
    </xf>
    <xf numFmtId="0" fontId="32" fillId="2" borderId="135" xfId="53" applyNumberFormat="1" applyFont="1" applyFill="1" applyBorder="1" applyAlignment="1">
      <alignment horizontal="left"/>
    </xf>
    <xf numFmtId="164" fontId="32" fillId="2" borderId="63" xfId="53" applyNumberFormat="1" applyFont="1" applyFill="1" applyBorder="1" applyAlignment="1">
      <alignment horizontal="left"/>
    </xf>
    <xf numFmtId="3" fontId="32" fillId="2" borderId="63" xfId="53" applyNumberFormat="1" applyFont="1" applyFill="1" applyBorder="1" applyAlignment="1">
      <alignment horizontal="left"/>
    </xf>
    <xf numFmtId="3" fontId="32" fillId="2" borderId="71" xfId="53" applyNumberFormat="1" applyFont="1" applyFill="1" applyBorder="1" applyAlignment="1">
      <alignment horizontal="left"/>
    </xf>
    <xf numFmtId="0" fontId="33" fillId="0" borderId="84" xfId="0" applyFont="1" applyFill="1" applyBorder="1"/>
    <xf numFmtId="0" fontId="33" fillId="0" borderId="85" xfId="0" applyFont="1" applyFill="1" applyBorder="1"/>
    <xf numFmtId="164" fontId="33" fillId="0" borderId="85" xfId="0" applyNumberFormat="1" applyFont="1" applyFill="1" applyBorder="1"/>
    <xf numFmtId="164" fontId="33" fillId="0" borderId="85" xfId="0" applyNumberFormat="1" applyFont="1" applyFill="1" applyBorder="1" applyAlignment="1">
      <alignment horizontal="right"/>
    </xf>
    <xf numFmtId="0" fontId="33" fillId="0" borderId="85" xfId="0" applyNumberFormat="1" applyFont="1" applyFill="1" applyBorder="1"/>
    <xf numFmtId="3" fontId="33" fillId="0" borderId="85" xfId="0" applyNumberFormat="1" applyFont="1" applyFill="1" applyBorder="1"/>
    <xf numFmtId="3" fontId="33" fillId="0" borderId="86" xfId="0" applyNumberFormat="1" applyFont="1" applyFill="1" applyBorder="1"/>
    <xf numFmtId="0" fontId="33" fillId="0" borderId="94" xfId="0" applyFont="1" applyFill="1" applyBorder="1"/>
    <xf numFmtId="0" fontId="33" fillId="0" borderId="95" xfId="0" applyFont="1" applyFill="1" applyBorder="1"/>
    <xf numFmtId="164" fontId="33" fillId="0" borderId="95" xfId="0" applyNumberFormat="1" applyFont="1" applyFill="1" applyBorder="1"/>
    <xf numFmtId="164" fontId="33" fillId="0" borderId="95" xfId="0" applyNumberFormat="1" applyFont="1" applyFill="1" applyBorder="1" applyAlignment="1">
      <alignment horizontal="right"/>
    </xf>
    <xf numFmtId="0" fontId="33" fillId="0" borderId="95" xfId="0" applyNumberFormat="1" applyFont="1" applyFill="1" applyBorder="1"/>
    <xf numFmtId="3" fontId="33" fillId="0" borderId="95" xfId="0" applyNumberFormat="1" applyFont="1" applyFill="1" applyBorder="1"/>
    <xf numFmtId="3" fontId="33" fillId="0" borderId="96" xfId="0" applyNumberFormat="1" applyFont="1" applyFill="1" applyBorder="1"/>
    <xf numFmtId="0" fontId="33" fillId="0" borderId="87" xfId="0" applyFont="1" applyFill="1" applyBorder="1"/>
    <xf numFmtId="0" fontId="33" fillId="0" borderId="88" xfId="0" applyFont="1" applyFill="1" applyBorder="1"/>
    <xf numFmtId="164" fontId="33" fillId="0" borderId="88" xfId="0" applyNumberFormat="1" applyFont="1" applyFill="1" applyBorder="1"/>
    <xf numFmtId="164" fontId="33" fillId="0" borderId="88" xfId="0" applyNumberFormat="1" applyFont="1" applyFill="1" applyBorder="1" applyAlignment="1">
      <alignment horizontal="right"/>
    </xf>
    <xf numFmtId="0" fontId="33" fillId="0" borderId="88" xfId="0" applyNumberFormat="1" applyFont="1" applyFill="1" applyBorder="1"/>
    <xf numFmtId="3" fontId="33" fillId="0" borderId="88" xfId="0" applyNumberFormat="1" applyFont="1" applyFill="1" applyBorder="1"/>
    <xf numFmtId="3" fontId="33" fillId="0" borderId="89" xfId="0" applyNumberFormat="1" applyFont="1" applyFill="1" applyBorder="1"/>
    <xf numFmtId="0" fontId="40" fillId="2" borderId="134" xfId="0" applyFont="1" applyFill="1" applyBorder="1"/>
    <xf numFmtId="3" fontId="40" fillId="2" borderId="116" xfId="0" applyNumberFormat="1" applyFont="1" applyFill="1" applyBorder="1"/>
    <xf numFmtId="9" fontId="40" fillId="2" borderId="79" xfId="0" applyNumberFormat="1" applyFont="1" applyFill="1" applyBorder="1"/>
    <xf numFmtId="3" fontId="40" fillId="2" borderId="71" xfId="0" applyNumberFormat="1" applyFont="1" applyFill="1" applyBorder="1"/>
    <xf numFmtId="9" fontId="33" fillId="0" borderId="85" xfId="0" applyNumberFormat="1" applyFont="1" applyFill="1" applyBorder="1"/>
    <xf numFmtId="9" fontId="33" fillId="0" borderId="95" xfId="0" applyNumberFormat="1" applyFont="1" applyFill="1" applyBorder="1"/>
    <xf numFmtId="9" fontId="33" fillId="0" borderId="88" xfId="0" applyNumberFormat="1" applyFont="1" applyFill="1" applyBorder="1"/>
    <xf numFmtId="3" fontId="33" fillId="0" borderId="101" xfId="0" applyNumberFormat="1" applyFont="1" applyFill="1" applyBorder="1"/>
    <xf numFmtId="9" fontId="33" fillId="0" borderId="101" xfId="0" applyNumberFormat="1" applyFont="1" applyFill="1" applyBorder="1"/>
    <xf numFmtId="3" fontId="33" fillId="0" borderId="102" xfId="0" applyNumberFormat="1" applyFont="1" applyFill="1" applyBorder="1"/>
    <xf numFmtId="0" fontId="40" fillId="10" borderId="21" xfId="0" applyFont="1" applyFill="1" applyBorder="1"/>
    <xf numFmtId="3" fontId="40" fillId="10" borderId="29" xfId="0" applyNumberFormat="1" applyFont="1" applyFill="1" applyBorder="1"/>
    <xf numFmtId="9" fontId="40" fillId="10" borderId="29" xfId="0" applyNumberFormat="1" applyFont="1" applyFill="1" applyBorder="1"/>
    <xf numFmtId="3" fontId="40" fillId="10" borderId="22" xfId="0" applyNumberFormat="1" applyFont="1" applyFill="1" applyBorder="1"/>
    <xf numFmtId="0" fontId="40" fillId="0" borderId="84" xfId="0" applyFont="1" applyFill="1" applyBorder="1"/>
    <xf numFmtId="0" fontId="40" fillId="0" borderId="117" xfId="0" applyFont="1" applyFill="1" applyBorder="1"/>
    <xf numFmtId="0" fontId="33" fillId="5" borderId="12" xfId="0" applyFont="1" applyFill="1" applyBorder="1" applyAlignment="1">
      <alignment wrapText="1"/>
    </xf>
    <xf numFmtId="0" fontId="40" fillId="0" borderId="94" xfId="0" applyFont="1" applyFill="1" applyBorder="1"/>
    <xf numFmtId="0" fontId="40" fillId="2" borderId="135" xfId="0" applyFont="1" applyFill="1" applyBorder="1"/>
    <xf numFmtId="3" fontId="40" fillId="2" borderId="0" xfId="0" applyNumberFormat="1" applyFont="1" applyFill="1" applyBorder="1"/>
    <xf numFmtId="3" fontId="40" fillId="2" borderId="18" xfId="0" applyNumberFormat="1" applyFont="1" applyFill="1" applyBorder="1"/>
    <xf numFmtId="0" fontId="3" fillId="2" borderId="134" xfId="79" applyFont="1" applyFill="1" applyBorder="1" applyAlignment="1">
      <alignment horizontal="left"/>
    </xf>
    <xf numFmtId="3" fontId="3" fillId="2" borderId="101" xfId="80" applyNumberFormat="1" applyFont="1" applyFill="1" applyBorder="1"/>
    <xf numFmtId="3" fontId="3" fillId="2" borderId="102" xfId="80" applyNumberFormat="1" applyFont="1" applyFill="1" applyBorder="1"/>
    <xf numFmtId="9" fontId="3" fillId="2" borderId="100" xfId="80" applyNumberFormat="1" applyFont="1" applyFill="1" applyBorder="1"/>
    <xf numFmtId="9" fontId="3" fillId="2" borderId="101" xfId="80" applyNumberFormat="1" applyFont="1" applyFill="1" applyBorder="1"/>
    <xf numFmtId="9" fontId="3" fillId="2" borderId="102" xfId="80" applyNumberFormat="1" applyFont="1" applyFill="1" applyBorder="1"/>
    <xf numFmtId="9" fontId="33" fillId="0" borderId="86" xfId="0" applyNumberFormat="1" applyFont="1" applyFill="1" applyBorder="1"/>
    <xf numFmtId="9" fontId="33" fillId="0" borderId="96" xfId="0" applyNumberFormat="1" applyFont="1" applyFill="1" applyBorder="1"/>
    <xf numFmtId="9" fontId="33" fillId="0" borderId="89" xfId="0" applyNumberFormat="1" applyFont="1" applyFill="1" applyBorder="1"/>
    <xf numFmtId="0" fontId="40" fillId="0" borderId="112" xfId="0" applyFont="1" applyFill="1" applyBorder="1"/>
    <xf numFmtId="0" fontId="40" fillId="0" borderId="136" xfId="0" applyFont="1" applyFill="1" applyBorder="1" applyAlignment="1">
      <alignment horizontal="left" indent="1"/>
    </xf>
    <xf numFmtId="0" fontId="40" fillId="0" borderId="111" xfId="0" applyFont="1" applyFill="1" applyBorder="1" applyAlignment="1">
      <alignment horizontal="left" indent="1"/>
    </xf>
    <xf numFmtId="9" fontId="33" fillId="0" borderId="107" xfId="0" applyNumberFormat="1" applyFont="1" applyFill="1" applyBorder="1"/>
    <xf numFmtId="9" fontId="33" fillId="0" borderId="97" xfId="0" applyNumberFormat="1" applyFont="1" applyFill="1" applyBorder="1"/>
    <xf numFmtId="9" fontId="33" fillId="0" borderId="105" xfId="0" applyNumberFormat="1" applyFont="1" applyFill="1" applyBorder="1"/>
    <xf numFmtId="3" fontId="33" fillId="0" borderId="84" xfId="0" applyNumberFormat="1" applyFont="1" applyFill="1" applyBorder="1"/>
    <xf numFmtId="3" fontId="33" fillId="0" borderId="94" xfId="0" applyNumberFormat="1" applyFont="1" applyFill="1" applyBorder="1"/>
    <xf numFmtId="3" fontId="33" fillId="0" borderId="87" xfId="0" applyNumberFormat="1" applyFont="1" applyFill="1" applyBorder="1"/>
    <xf numFmtId="9" fontId="33" fillId="0" borderId="137" xfId="0" applyNumberFormat="1" applyFont="1" applyFill="1" applyBorder="1"/>
    <xf numFmtId="9" fontId="33" fillId="0" borderId="109" xfId="0" applyNumberFormat="1" applyFont="1" applyFill="1" applyBorder="1"/>
    <xf numFmtId="9" fontId="33" fillId="0" borderId="138" xfId="0" applyNumberFormat="1" applyFont="1" applyFill="1" applyBorder="1"/>
    <xf numFmtId="9" fontId="30" fillId="0" borderId="0" xfId="0" applyNumberFormat="1" applyFont="1" applyFill="1" applyBorder="1"/>
    <xf numFmtId="0" fontId="62" fillId="0" borderId="0" xfId="0" applyFont="1" applyFill="1"/>
    <xf numFmtId="0" fontId="63" fillId="0" borderId="0" xfId="0" applyFont="1" applyFill="1"/>
    <xf numFmtId="0" fontId="40" fillId="10" borderId="112" xfId="0" applyFont="1" applyFill="1" applyBorder="1"/>
    <xf numFmtId="0" fontId="40" fillId="10" borderId="136" xfId="0" applyFont="1" applyFill="1" applyBorder="1"/>
    <xf numFmtId="0" fontId="40" fillId="10" borderId="111" xfId="0" applyFont="1" applyFill="1" applyBorder="1"/>
    <xf numFmtId="0" fontId="3" fillId="2" borderId="101" xfId="80" applyFont="1" applyFill="1" applyBorder="1"/>
    <xf numFmtId="3" fontId="33" fillId="0" borderId="137" xfId="0" applyNumberFormat="1" applyFont="1" applyFill="1" applyBorder="1"/>
    <xf numFmtId="3" fontId="33" fillId="0" borderId="109" xfId="0" applyNumberFormat="1" applyFont="1" applyFill="1" applyBorder="1"/>
    <xf numFmtId="3" fontId="33" fillId="0" borderId="138" xfId="0" applyNumberFormat="1" applyFont="1" applyFill="1" applyBorder="1"/>
    <xf numFmtId="0" fontId="33" fillId="0" borderId="112" xfId="0" applyFont="1" applyFill="1" applyBorder="1"/>
    <xf numFmtId="0" fontId="33" fillId="0" borderId="136" xfId="0" applyFont="1" applyFill="1" applyBorder="1"/>
    <xf numFmtId="0" fontId="33" fillId="0" borderId="111" xfId="0" applyFont="1" applyFill="1" applyBorder="1"/>
    <xf numFmtId="3" fontId="33" fillId="0" borderId="107" xfId="0" applyNumberFormat="1" applyFont="1" applyFill="1" applyBorder="1"/>
    <xf numFmtId="3" fontId="33" fillId="0" borderId="97" xfId="0" applyNumberFormat="1" applyFont="1" applyFill="1" applyBorder="1"/>
    <xf numFmtId="3" fontId="33" fillId="0" borderId="105" xfId="0" applyNumberFormat="1" applyFont="1" applyFill="1" applyBorder="1"/>
    <xf numFmtId="0" fontId="3" fillId="2" borderId="139" xfId="79" applyFont="1" applyFill="1" applyBorder="1" applyAlignment="1">
      <alignment horizontal="left"/>
    </xf>
    <xf numFmtId="0" fontId="3" fillId="2" borderId="140" xfId="79" applyFont="1" applyFill="1" applyBorder="1" applyAlignment="1">
      <alignment horizontal="left"/>
    </xf>
    <xf numFmtId="0" fontId="3" fillId="2" borderId="141" xfId="80" applyFont="1" applyFill="1" applyBorder="1" applyAlignment="1">
      <alignment horizontal="left"/>
    </xf>
    <xf numFmtId="0" fontId="3" fillId="2" borderId="141" xfId="79" applyFont="1" applyFill="1" applyBorder="1" applyAlignment="1">
      <alignment horizontal="left"/>
    </xf>
    <xf numFmtId="0" fontId="3" fillId="2" borderId="142" xfId="79" applyFont="1" applyFill="1" applyBorder="1" applyAlignment="1">
      <alignment horizontal="left"/>
    </xf>
    <xf numFmtId="0" fontId="33" fillId="0" borderId="26" xfId="0" applyFont="1" applyFill="1" applyBorder="1"/>
    <xf numFmtId="0" fontId="33" fillId="0" borderId="31" xfId="0" applyFont="1" applyFill="1" applyBorder="1"/>
    <xf numFmtId="0" fontId="33" fillId="0" borderId="31" xfId="0" applyFont="1" applyFill="1" applyBorder="1" applyAlignment="1">
      <alignment horizontal="right"/>
    </xf>
    <xf numFmtId="0" fontId="33" fillId="0" borderId="31" xfId="0" applyFont="1" applyFill="1" applyBorder="1" applyAlignment="1">
      <alignment horizontal="left"/>
    </xf>
    <xf numFmtId="164" fontId="33" fillId="0" borderId="31" xfId="0" applyNumberFormat="1" applyFont="1" applyFill="1" applyBorder="1"/>
    <xf numFmtId="165" fontId="33" fillId="0" borderId="31" xfId="0" applyNumberFormat="1" applyFont="1" applyFill="1" applyBorder="1"/>
    <xf numFmtId="9" fontId="33" fillId="0" borderId="31" xfId="0" applyNumberFormat="1" applyFont="1" applyFill="1" applyBorder="1"/>
    <xf numFmtId="0" fontId="33" fillId="0" borderId="95" xfId="0" applyFont="1" applyFill="1" applyBorder="1" applyAlignment="1">
      <alignment horizontal="right"/>
    </xf>
    <xf numFmtId="0" fontId="33" fillId="0" borderId="95" xfId="0" applyFont="1" applyFill="1" applyBorder="1" applyAlignment="1">
      <alignment horizontal="left"/>
    </xf>
    <xf numFmtId="165" fontId="33" fillId="0" borderId="95" xfId="0" applyNumberFormat="1" applyFont="1" applyFill="1" applyBorder="1"/>
    <xf numFmtId="0" fontId="33" fillId="0" borderId="88" xfId="0" applyFont="1" applyFill="1" applyBorder="1" applyAlignment="1">
      <alignment horizontal="right"/>
    </xf>
    <xf numFmtId="0" fontId="33" fillId="0" borderId="88" xfId="0" applyFont="1" applyFill="1" applyBorder="1" applyAlignment="1">
      <alignment horizontal="left"/>
    </xf>
    <xf numFmtId="165" fontId="33" fillId="0" borderId="88" xfId="0" applyNumberFormat="1" applyFont="1" applyFill="1" applyBorder="1"/>
    <xf numFmtId="0" fontId="40" fillId="2" borderId="57" xfId="0" applyFont="1" applyFill="1" applyBorder="1"/>
    <xf numFmtId="3" fontId="33" fillId="0" borderId="27" xfId="0" applyNumberFormat="1" applyFont="1" applyFill="1" applyBorder="1"/>
    <xf numFmtId="0" fontId="40" fillId="0" borderId="26" xfId="0" applyFont="1" applyFill="1" applyBorder="1"/>
    <xf numFmtId="0" fontId="40" fillId="2" borderId="59" xfId="0" applyFont="1" applyFill="1" applyBorder="1"/>
    <xf numFmtId="164" fontId="32" fillId="2" borderId="57" xfId="53" applyNumberFormat="1" applyFont="1" applyFill="1" applyBorder="1" applyAlignment="1">
      <alignment horizontal="left"/>
    </xf>
    <xf numFmtId="164" fontId="32" fillId="2" borderId="59" xfId="53" applyNumberFormat="1" applyFont="1" applyFill="1" applyBorder="1" applyAlignment="1">
      <alignment horizontal="left"/>
    </xf>
    <xf numFmtId="164" fontId="33" fillId="0" borderId="31" xfId="0" applyNumberFormat="1" applyFont="1" applyFill="1" applyBorder="1" applyAlignment="1">
      <alignment horizontal="right"/>
    </xf>
    <xf numFmtId="0" fontId="33" fillId="2" borderId="71" xfId="0" applyFont="1" applyFill="1" applyBorder="1" applyAlignment="1">
      <alignment vertical="center"/>
    </xf>
    <xf numFmtId="0" fontId="32" fillId="2" borderId="17" xfId="26" applyNumberFormat="1" applyFont="1" applyFill="1" applyBorder="1"/>
    <xf numFmtId="0" fontId="32" fillId="2" borderId="0" xfId="26" applyNumberFormat="1" applyFont="1" applyFill="1" applyBorder="1"/>
    <xf numFmtId="9" fontId="32" fillId="2" borderId="0" xfId="26" quotePrefix="1" applyNumberFormat="1" applyFont="1" applyFill="1" applyBorder="1" applyAlignment="1">
      <alignment horizontal="right"/>
    </xf>
    <xf numFmtId="9" fontId="32" fillId="2" borderId="18" xfId="26" applyNumberFormat="1" applyFont="1" applyFill="1" applyBorder="1" applyAlignment="1">
      <alignment horizontal="right"/>
    </xf>
    <xf numFmtId="0" fontId="61" fillId="4" borderId="26" xfId="0" applyFont="1" applyFill="1" applyBorder="1" applyAlignment="1">
      <alignment horizontal="left"/>
    </xf>
    <xf numFmtId="169" fontId="61" fillId="4" borderId="31" xfId="0" applyNumberFormat="1" applyFont="1" applyFill="1" applyBorder="1"/>
    <xf numFmtId="9" fontId="61" fillId="4" borderId="31" xfId="0" applyNumberFormat="1" applyFont="1" applyFill="1" applyBorder="1"/>
    <xf numFmtId="9" fontId="61" fillId="4" borderId="27" xfId="0" applyNumberFormat="1" applyFont="1" applyFill="1" applyBorder="1"/>
    <xf numFmtId="169" fontId="0" fillId="0" borderId="95" xfId="0" applyNumberFormat="1" applyBorder="1"/>
    <xf numFmtId="9" fontId="0" fillId="0" borderId="95" xfId="0" applyNumberFormat="1" applyBorder="1"/>
    <xf numFmtId="9" fontId="0" fillId="0" borderId="96" xfId="0" applyNumberFormat="1" applyBorder="1"/>
    <xf numFmtId="0" fontId="61" fillId="4" borderId="94" xfId="0" applyFont="1" applyFill="1" applyBorder="1" applyAlignment="1">
      <alignment horizontal="left"/>
    </xf>
    <xf numFmtId="169" fontId="61" fillId="4" borderId="95" xfId="0" applyNumberFormat="1" applyFont="1" applyFill="1" applyBorder="1"/>
    <xf numFmtId="9" fontId="61" fillId="4" borderId="95" xfId="0" applyNumberFormat="1" applyFont="1" applyFill="1" applyBorder="1"/>
    <xf numFmtId="9" fontId="61" fillId="4" borderId="96" xfId="0" applyNumberFormat="1" applyFont="1" applyFill="1" applyBorder="1"/>
    <xf numFmtId="169" fontId="0" fillId="0" borderId="88" xfId="0" applyNumberFormat="1" applyBorder="1"/>
    <xf numFmtId="9" fontId="0" fillId="0" borderId="88" xfId="0" applyNumberFormat="1" applyBorder="1"/>
    <xf numFmtId="9" fontId="0" fillId="0" borderId="89" xfId="0" applyNumberFormat="1" applyBorder="1"/>
    <xf numFmtId="0" fontId="61" fillId="0" borderId="94" xfId="0" applyFont="1" applyBorder="1" applyAlignment="1">
      <alignment horizontal="left" indent="1"/>
    </xf>
    <xf numFmtId="0" fontId="61" fillId="0" borderId="87" xfId="0" applyFont="1" applyBorder="1" applyAlignment="1">
      <alignment horizontal="left" indent="1"/>
    </xf>
    <xf numFmtId="0" fontId="32" fillId="2" borderId="18" xfId="26" applyNumberFormat="1" applyFont="1" applyFill="1" applyBorder="1"/>
    <xf numFmtId="169" fontId="33" fillId="0" borderId="31" xfId="0" applyNumberFormat="1" applyFont="1" applyFill="1" applyBorder="1"/>
    <xf numFmtId="169" fontId="33" fillId="0" borderId="27" xfId="0" applyNumberFormat="1" applyFont="1" applyFill="1" applyBorder="1"/>
    <xf numFmtId="169" fontId="33" fillId="0" borderId="95" xfId="0" applyNumberFormat="1" applyFont="1" applyFill="1" applyBorder="1"/>
    <xf numFmtId="169" fontId="33" fillId="0" borderId="96" xfId="0" applyNumberFormat="1" applyFont="1" applyFill="1" applyBorder="1"/>
    <xf numFmtId="169" fontId="33" fillId="0" borderId="88" xfId="0" applyNumberFormat="1" applyFont="1" applyFill="1" applyBorder="1"/>
    <xf numFmtId="169" fontId="33" fillId="0" borderId="89" xfId="0" applyNumberFormat="1" applyFont="1" applyFill="1" applyBorder="1"/>
    <xf numFmtId="0" fontId="40" fillId="0" borderId="87" xfId="0" applyFont="1" applyFill="1" applyBorder="1"/>
    <xf numFmtId="0" fontId="33" fillId="2" borderId="33" xfId="0" applyFont="1" applyFill="1" applyBorder="1" applyAlignment="1">
      <alignment horizontal="center" vertical="top" wrapText="1"/>
    </xf>
    <xf numFmtId="0" fontId="32" fillId="2" borderId="33" xfId="0" applyFont="1" applyFill="1" applyBorder="1" applyAlignment="1">
      <alignment horizontal="center" vertical="top" wrapText="1"/>
    </xf>
    <xf numFmtId="0" fontId="32" fillId="2" borderId="33" xfId="0" applyFont="1" applyFill="1" applyBorder="1" applyAlignment="1">
      <alignment horizontal="center" vertical="top"/>
    </xf>
    <xf numFmtId="0" fontId="0" fillId="0" borderId="33" xfId="0" applyNumberFormat="1" applyBorder="1" applyAlignment="1">
      <alignment horizontal="center" vertical="top"/>
    </xf>
    <xf numFmtId="0" fontId="32" fillId="2" borderId="33" xfId="0" applyFont="1" applyFill="1" applyBorder="1" applyAlignment="1">
      <alignment horizontal="center" vertical="center"/>
    </xf>
    <xf numFmtId="3" fontId="32" fillId="2" borderId="17" xfId="0" applyNumberFormat="1" applyFont="1" applyFill="1" applyBorder="1" applyAlignment="1">
      <alignment horizontal="left"/>
    </xf>
    <xf numFmtId="3" fontId="32" fillId="2" borderId="18" xfId="0" applyNumberFormat="1" applyFont="1" applyFill="1" applyBorder="1" applyAlignment="1">
      <alignment horizontal="center"/>
    </xf>
    <xf numFmtId="3" fontId="32" fillId="2" borderId="0" xfId="0" applyNumberFormat="1" applyFont="1" applyFill="1" applyBorder="1" applyAlignment="1">
      <alignment horizontal="center"/>
    </xf>
    <xf numFmtId="9" fontId="45" fillId="2" borderId="18" xfId="0" applyNumberFormat="1" applyFont="1" applyFill="1" applyBorder="1" applyAlignment="1">
      <alignment horizontal="center" vertical="top"/>
    </xf>
    <xf numFmtId="3" fontId="32" fillId="2" borderId="18" xfId="0" applyNumberFormat="1" applyFont="1" applyFill="1" applyBorder="1" applyAlignment="1">
      <alignment horizontal="center" vertical="top"/>
    </xf>
    <xf numFmtId="0" fontId="32" fillId="2" borderId="33" xfId="0" applyFont="1" applyFill="1" applyBorder="1" applyAlignment="1">
      <alignment horizontal="center" vertical="top" wrapText="1"/>
    </xf>
    <xf numFmtId="0" fontId="32" fillId="2" borderId="18" xfId="26" applyNumberFormat="1" applyFont="1" applyFill="1" applyBorder="1" applyAlignment="1">
      <alignment horizontal="right"/>
    </xf>
    <xf numFmtId="49" fontId="32" fillId="2" borderId="33" xfId="0" applyNumberFormat="1" applyFont="1" applyFill="1" applyBorder="1" applyAlignment="1">
      <alignment horizontal="center" vertical="top"/>
    </xf>
    <xf numFmtId="0" fontId="32" fillId="2" borderId="17" xfId="0" applyNumberFormat="1" applyFont="1" applyFill="1" applyBorder="1" applyAlignment="1">
      <alignment horizontal="left"/>
    </xf>
    <xf numFmtId="0" fontId="32" fillId="2" borderId="18" xfId="0" applyNumberFormat="1" applyFont="1" applyFill="1" applyBorder="1" applyAlignment="1">
      <alignment horizontal="left"/>
    </xf>
    <xf numFmtId="0" fontId="32" fillId="2" borderId="0" xfId="0" applyNumberFormat="1" applyFont="1" applyFill="1" applyBorder="1" applyAlignment="1">
      <alignment horizontal="left"/>
    </xf>
    <xf numFmtId="0" fontId="45" fillId="2" borderId="18" xfId="0" applyNumberFormat="1" applyFont="1" applyFill="1" applyBorder="1" applyAlignment="1">
      <alignment horizontal="center" vertical="top"/>
    </xf>
    <xf numFmtId="0" fontId="30" fillId="2" borderId="33" xfId="0" applyFont="1" applyFill="1" applyBorder="1" applyAlignment="1">
      <alignment vertical="center" wrapText="1"/>
    </xf>
    <xf numFmtId="0" fontId="32" fillId="2" borderId="17" xfId="26" applyNumberFormat="1" applyFont="1" applyFill="1" applyBorder="1" applyAlignment="1">
      <alignment horizontal="right"/>
    </xf>
    <xf numFmtId="0" fontId="32" fillId="2" borderId="0" xfId="26" applyNumberFormat="1" applyFont="1" applyFill="1" applyBorder="1" applyAlignment="1">
      <alignment horizontal="right"/>
    </xf>
    <xf numFmtId="169" fontId="33" fillId="0" borderId="29" xfId="0" applyNumberFormat="1" applyFont="1" applyFill="1" applyBorder="1"/>
    <xf numFmtId="0" fontId="33" fillId="0" borderId="29" xfId="0" applyFont="1" applyFill="1" applyBorder="1"/>
    <xf numFmtId="0" fontId="40" fillId="0" borderId="21" xfId="0" applyFont="1" applyFill="1" applyBorder="1"/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86"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1" defaultTableStyle="TableStyleMedium2" defaultPivotStyle="PivotStyleLight16">
    <tableStyle name="TableStyleLight1 2" pivot="0" count="7">
      <tableStyleElement type="wholeTable" dxfId="85"/>
      <tableStyleElement type="headerRow" dxfId="84"/>
      <tableStyleElement type="totalRow" dxfId="83"/>
      <tableStyleElement type="firstColumn" dxfId="82"/>
      <tableStyleElement type="lastColumn" dxfId="81"/>
      <tableStyleElement type="firstRowStripe" dxfId="80"/>
      <tableStyleElement type="firstColumnStripe" dxfId="79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Relationship Id="rId8" Type="http://schemas.openxmlformats.org/officeDocument/2006/relationships/worksheet" Target="worksheets/sheet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Graf'!$B$4:$H$4</c:f>
              <c:numCache>
                <c:formatCode>General</c:formatCode>
                <c:ptCount val="7"/>
                <c:pt idx="0">
                  <c:v>0.85968840783077627</c:v>
                </c:pt>
                <c:pt idx="1">
                  <c:v>0.79204582814472591</c:v>
                </c:pt>
                <c:pt idx="2">
                  <c:v>0.82568209452900476</c:v>
                </c:pt>
                <c:pt idx="3">
                  <c:v>0.8158735354498613</c:v>
                </c:pt>
                <c:pt idx="4">
                  <c:v>0.83198501909845335</c:v>
                </c:pt>
                <c:pt idx="5">
                  <c:v>0.82606994439920978</c:v>
                </c:pt>
                <c:pt idx="6">
                  <c:v>0.77617010415338916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22314224"/>
        <c:axId val="-822317488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0.75688194888540927</c:v>
                </c:pt>
                <c:pt idx="1">
                  <c:v>0.75688194888540927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822304976"/>
        <c:axId val="-822312592"/>
      </c:scatterChart>
      <c:catAx>
        <c:axId val="-8223142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8223174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82231748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822314224"/>
        <c:crosses val="autoZero"/>
        <c:crossBetween val="between"/>
      </c:valAx>
      <c:valAx>
        <c:axId val="-822304976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822312592"/>
        <c:crosses val="max"/>
        <c:crossBetween val="midCat"/>
      </c:valAx>
      <c:valAx>
        <c:axId val="-82231259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822304976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186982254294491E-3"/>
          <c:y val="5.0152439238661207E-3"/>
          <c:w val="0.98971349332984049"/>
          <c:h val="0.90199495667231877"/>
        </c:manualLayout>
      </c:layout>
      <c:lineChart>
        <c:grouping val="standard"/>
        <c:varyColors val="0"/>
        <c:ser>
          <c:idx val="1"/>
          <c:order val="0"/>
          <c:tx>
            <c:strRef>
              <c:f>ALOS!$E$32</c:f>
              <c:strCache>
                <c:ptCount val="1"/>
                <c:pt idx="0">
                  <c:v>%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ALOS!$A$33:$A$45</c:f>
              <c:strCache>
                <c:ptCount val="13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  <c:pt idx="12">
                  <c:v>1-13</c:v>
                </c:pt>
              </c:strCache>
            </c:strRef>
          </c:cat>
          <c:val>
            <c:numRef>
              <c:f>ALOS!$E$33:$E$39</c:f>
              <c:numCache>
                <c:formatCode>0%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21D1-4C90-8F7E-BB3592EC0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22309328"/>
        <c:axId val="-822303888"/>
      </c:lineChart>
      <c:scatterChart>
        <c:scatterStyle val="smoothMarker"/>
        <c:varyColors val="0"/>
        <c:ser>
          <c:idx val="0"/>
          <c:order val="1"/>
          <c:tx>
            <c:strRef>
              <c:f>ALOS!$H$32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ALOS!$G$33:$G$34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ALOS!$H$33:$H$34</c:f>
              <c:numCache>
                <c:formatCode>0%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21D1-4C90-8F7E-BB3592EC0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822304432"/>
        <c:axId val="-822308784"/>
      </c:scatterChart>
      <c:catAx>
        <c:axId val="-822309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8223038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822303888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extTo"/>
        <c:crossAx val="-822309328"/>
        <c:crosses val="autoZero"/>
        <c:crossBetween val="between"/>
      </c:valAx>
      <c:valAx>
        <c:axId val="-822304432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822308784"/>
        <c:crosses val="max"/>
        <c:crossBetween val="midCat"/>
      </c:valAx>
      <c:valAx>
        <c:axId val="-822308784"/>
        <c:scaling>
          <c:orientation val="minMax"/>
        </c:scaling>
        <c:delete val="1"/>
        <c:axPos val="r"/>
        <c:numFmt formatCode="0%" sourceLinked="1"/>
        <c:majorTickMark val="out"/>
        <c:minorTickMark val="none"/>
        <c:tickLblPos val="nextTo"/>
        <c:crossAx val="-822304432"/>
        <c:crosses val="max"/>
        <c:crossBetween val="midCat"/>
      </c:valAx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1333500</xdr:colOff>
      <xdr:row>28</xdr:row>
      <xdr:rowOff>163285</xdr:rowOff>
    </xdr:to>
    <xdr:graphicFrame macro="">
      <xdr:nvGraphicFramePr>
        <xdr:cNvPr id="63803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34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60" bestFit="1" customWidth="1"/>
    <col min="2" max="2" width="102.21875" style="160" bestFit="1" customWidth="1"/>
    <col min="3" max="3" width="16.109375" style="47" hidden="1" customWidth="1"/>
    <col min="4" max="16384" width="8.88671875" style="160"/>
  </cols>
  <sheetData>
    <row r="1" spans="1:3" ht="18.600000000000001" customHeight="1" thickBot="1" x14ac:dyDescent="0.4">
      <c r="A1" s="380" t="s">
        <v>117</v>
      </c>
      <c r="B1" s="380"/>
    </row>
    <row r="2" spans="1:3" ht="14.4" customHeight="1" thickBot="1" x14ac:dyDescent="0.35">
      <c r="A2" s="272" t="s">
        <v>272</v>
      </c>
      <c r="B2" s="46"/>
    </row>
    <row r="3" spans="1:3" ht="14.4" customHeight="1" thickBot="1" x14ac:dyDescent="0.35">
      <c r="A3" s="376" t="s">
        <v>153</v>
      </c>
      <c r="B3" s="377"/>
    </row>
    <row r="4" spans="1:3" ht="14.4" customHeight="1" x14ac:dyDescent="0.3">
      <c r="A4" s="175" t="str">
        <f t="shared" ref="A4:A8" si="0">HYPERLINK("#'"&amp;C4&amp;"'!A1",C4)</f>
        <v>Motivace</v>
      </c>
      <c r="B4" s="112" t="s">
        <v>132</v>
      </c>
      <c r="C4" s="47" t="s">
        <v>133</v>
      </c>
    </row>
    <row r="5" spans="1:3" ht="14.4" customHeight="1" x14ac:dyDescent="0.3">
      <c r="A5" s="176" t="str">
        <f t="shared" si="0"/>
        <v>HI</v>
      </c>
      <c r="B5" s="113" t="s">
        <v>149</v>
      </c>
      <c r="C5" s="47" t="s">
        <v>120</v>
      </c>
    </row>
    <row r="6" spans="1:3" ht="14.4" customHeight="1" x14ac:dyDescent="0.3">
      <c r="A6" s="177" t="str">
        <f t="shared" si="0"/>
        <v>HI Graf</v>
      </c>
      <c r="B6" s="114" t="s">
        <v>113</v>
      </c>
      <c r="C6" s="47" t="s">
        <v>121</v>
      </c>
    </row>
    <row r="7" spans="1:3" ht="14.4" customHeight="1" x14ac:dyDescent="0.3">
      <c r="A7" s="177" t="str">
        <f t="shared" si="0"/>
        <v>Man Tab</v>
      </c>
      <c r="B7" s="114" t="s">
        <v>274</v>
      </c>
      <c r="C7" s="47" t="s">
        <v>122</v>
      </c>
    </row>
    <row r="8" spans="1:3" ht="14.4" customHeight="1" thickBot="1" x14ac:dyDescent="0.35">
      <c r="A8" s="178" t="str">
        <f t="shared" si="0"/>
        <v>HV</v>
      </c>
      <c r="B8" s="115" t="s">
        <v>61</v>
      </c>
      <c r="C8" s="47" t="s">
        <v>66</v>
      </c>
    </row>
    <row r="9" spans="1:3" ht="14.4" customHeight="1" thickBot="1" x14ac:dyDescent="0.35">
      <c r="A9" s="116"/>
      <c r="B9" s="116"/>
    </row>
    <row r="10" spans="1:3" ht="14.4" customHeight="1" thickBot="1" x14ac:dyDescent="0.35">
      <c r="A10" s="378" t="s">
        <v>118</v>
      </c>
      <c r="B10" s="377"/>
    </row>
    <row r="11" spans="1:3" ht="14.4" customHeight="1" x14ac:dyDescent="0.3">
      <c r="A11" s="179" t="str">
        <f t="shared" ref="A11" si="1">HYPERLINK("#'"&amp;C11&amp;"'!A1",C11)</f>
        <v>Léky Žádanky</v>
      </c>
      <c r="B11" s="113" t="s">
        <v>150</v>
      </c>
      <c r="C11" s="47" t="s">
        <v>123</v>
      </c>
    </row>
    <row r="12" spans="1:3" ht="14.4" customHeight="1" x14ac:dyDescent="0.3">
      <c r="A12" s="177" t="str">
        <f t="shared" ref="A12:A23" si="2">HYPERLINK("#'"&amp;C12&amp;"'!A1",C12)</f>
        <v>LŽ Detail</v>
      </c>
      <c r="B12" s="114" t="s">
        <v>176</v>
      </c>
      <c r="C12" s="47" t="s">
        <v>124</v>
      </c>
    </row>
    <row r="13" spans="1:3" ht="28.8" customHeight="1" x14ac:dyDescent="0.3">
      <c r="A13" s="177" t="str">
        <f t="shared" si="2"/>
        <v>LŽ PL</v>
      </c>
      <c r="B13" s="555" t="s">
        <v>177</v>
      </c>
      <c r="C13" s="47" t="s">
        <v>157</v>
      </c>
    </row>
    <row r="14" spans="1:3" ht="14.4" customHeight="1" x14ac:dyDescent="0.3">
      <c r="A14" s="177" t="str">
        <f t="shared" si="2"/>
        <v>LŽ PL Detail</v>
      </c>
      <c r="B14" s="114" t="s">
        <v>703</v>
      </c>
      <c r="C14" s="47" t="s">
        <v>159</v>
      </c>
    </row>
    <row r="15" spans="1:3" ht="14.4" customHeight="1" x14ac:dyDescent="0.3">
      <c r="A15" s="177" t="str">
        <f t="shared" si="2"/>
        <v>LŽ Statim</v>
      </c>
      <c r="B15" s="332" t="s">
        <v>220</v>
      </c>
      <c r="C15" s="47" t="s">
        <v>230</v>
      </c>
    </row>
    <row r="16" spans="1:3" ht="14.4" customHeight="1" x14ac:dyDescent="0.3">
      <c r="A16" s="177" t="str">
        <f t="shared" si="2"/>
        <v>Léky Recepty</v>
      </c>
      <c r="B16" s="114" t="s">
        <v>151</v>
      </c>
      <c r="C16" s="47" t="s">
        <v>125</v>
      </c>
    </row>
    <row r="17" spans="1:3" ht="14.4" customHeight="1" x14ac:dyDescent="0.3">
      <c r="A17" s="177" t="str">
        <f t="shared" si="2"/>
        <v>LRp Lékaři</v>
      </c>
      <c r="B17" s="114" t="s">
        <v>162</v>
      </c>
      <c r="C17" s="47" t="s">
        <v>163</v>
      </c>
    </row>
    <row r="18" spans="1:3" ht="14.4" customHeight="1" x14ac:dyDescent="0.3">
      <c r="A18" s="177" t="str">
        <f t="shared" si="2"/>
        <v>LRp Detail</v>
      </c>
      <c r="B18" s="114" t="s">
        <v>1084</v>
      </c>
      <c r="C18" s="47" t="s">
        <v>126</v>
      </c>
    </row>
    <row r="19" spans="1:3" ht="28.8" customHeight="1" x14ac:dyDescent="0.3">
      <c r="A19" s="177" t="str">
        <f t="shared" si="2"/>
        <v>LRp PL</v>
      </c>
      <c r="B19" s="555" t="s">
        <v>1085</v>
      </c>
      <c r="C19" s="47" t="s">
        <v>158</v>
      </c>
    </row>
    <row r="20" spans="1:3" ht="14.4" customHeight="1" x14ac:dyDescent="0.3">
      <c r="A20" s="177" t="str">
        <f>HYPERLINK("#'"&amp;C20&amp;"'!A1",C20)</f>
        <v>LRp PL Detail</v>
      </c>
      <c r="B20" s="114" t="s">
        <v>1118</v>
      </c>
      <c r="C20" s="47" t="s">
        <v>160</v>
      </c>
    </row>
    <row r="21" spans="1:3" ht="14.4" customHeight="1" x14ac:dyDescent="0.3">
      <c r="A21" s="179" t="str">
        <f t="shared" ref="A21" si="3">HYPERLINK("#'"&amp;C21&amp;"'!A1",C21)</f>
        <v>Materiál Žádanky</v>
      </c>
      <c r="B21" s="114" t="s">
        <v>152</v>
      </c>
      <c r="C21" s="47" t="s">
        <v>127</v>
      </c>
    </row>
    <row r="22" spans="1:3" ht="14.4" customHeight="1" x14ac:dyDescent="0.3">
      <c r="A22" s="177" t="str">
        <f t="shared" si="2"/>
        <v>MŽ Detail</v>
      </c>
      <c r="B22" s="114" t="s">
        <v>2143</v>
      </c>
      <c r="C22" s="47" t="s">
        <v>128</v>
      </c>
    </row>
    <row r="23" spans="1:3" ht="14.4" customHeight="1" thickBot="1" x14ac:dyDescent="0.35">
      <c r="A23" s="179" t="str">
        <f t="shared" si="2"/>
        <v>Osobní náklady</v>
      </c>
      <c r="B23" s="114" t="s">
        <v>115</v>
      </c>
      <c r="C23" s="47" t="s">
        <v>129</v>
      </c>
    </row>
    <row r="24" spans="1:3" ht="14.4" customHeight="1" thickBot="1" x14ac:dyDescent="0.35">
      <c r="A24" s="117"/>
      <c r="B24" s="117"/>
    </row>
    <row r="25" spans="1:3" ht="14.4" customHeight="1" thickBot="1" x14ac:dyDescent="0.35">
      <c r="A25" s="379" t="s">
        <v>119</v>
      </c>
      <c r="B25" s="377"/>
    </row>
    <row r="26" spans="1:3" ht="14.4" customHeight="1" x14ac:dyDescent="0.3">
      <c r="A26" s="180" t="str">
        <f t="shared" ref="A26:A34" si="4">HYPERLINK("#'"&amp;C26&amp;"'!A1",C26)</f>
        <v>ZV Vykáz.-A</v>
      </c>
      <c r="B26" s="113" t="s">
        <v>2149</v>
      </c>
      <c r="C26" s="47" t="s">
        <v>134</v>
      </c>
    </row>
    <row r="27" spans="1:3" ht="14.4" customHeight="1" x14ac:dyDescent="0.3">
      <c r="A27" s="177" t="str">
        <f t="shared" ref="A27" si="5">HYPERLINK("#'"&amp;C27&amp;"'!A1",C27)</f>
        <v>ZV Vykáz.-A Lékaři</v>
      </c>
      <c r="B27" s="114" t="s">
        <v>2161</v>
      </c>
      <c r="C27" s="47" t="s">
        <v>233</v>
      </c>
    </row>
    <row r="28" spans="1:3" ht="14.4" customHeight="1" x14ac:dyDescent="0.3">
      <c r="A28" s="177" t="str">
        <f t="shared" si="4"/>
        <v>ZV Vykáz.-A Detail</v>
      </c>
      <c r="B28" s="114" t="s">
        <v>2537</v>
      </c>
      <c r="C28" s="47" t="s">
        <v>135</v>
      </c>
    </row>
    <row r="29" spans="1:3" ht="14.4" customHeight="1" x14ac:dyDescent="0.3">
      <c r="A29" s="346" t="str">
        <f>HYPERLINK("#'"&amp;C29&amp;"'!A1",C29)</f>
        <v>ZV Vykáz.-A Det.Lék.</v>
      </c>
      <c r="B29" s="114" t="s">
        <v>2538</v>
      </c>
      <c r="C29" s="47" t="s">
        <v>261</v>
      </c>
    </row>
    <row r="30" spans="1:3" ht="14.4" customHeight="1" x14ac:dyDescent="0.3">
      <c r="A30" s="177" t="str">
        <f t="shared" si="4"/>
        <v>ZV Vykáz.-H</v>
      </c>
      <c r="B30" s="114" t="s">
        <v>138</v>
      </c>
      <c r="C30" s="47" t="s">
        <v>136</v>
      </c>
    </row>
    <row r="31" spans="1:3" ht="14.4" customHeight="1" x14ac:dyDescent="0.3">
      <c r="A31" s="177" t="str">
        <f t="shared" si="4"/>
        <v>ZV Vykáz.-H Detail</v>
      </c>
      <c r="B31" s="114" t="s">
        <v>2818</v>
      </c>
      <c r="C31" s="47" t="s">
        <v>137</v>
      </c>
    </row>
    <row r="32" spans="1:3" ht="14.4" customHeight="1" x14ac:dyDescent="0.3">
      <c r="A32" s="177" t="str">
        <f t="shared" si="4"/>
        <v>ALOS</v>
      </c>
      <c r="B32" s="114" t="s">
        <v>100</v>
      </c>
      <c r="C32" s="47" t="s">
        <v>73</v>
      </c>
    </row>
    <row r="33" spans="1:3" ht="14.4" customHeight="1" x14ac:dyDescent="0.3">
      <c r="A33" s="177" t="str">
        <f t="shared" si="4"/>
        <v>ZV Vyžád.</v>
      </c>
      <c r="B33" s="114" t="s">
        <v>139</v>
      </c>
      <c r="C33" s="47" t="s">
        <v>131</v>
      </c>
    </row>
    <row r="34" spans="1:3" ht="14.4" customHeight="1" x14ac:dyDescent="0.3">
      <c r="A34" s="177" t="str">
        <f t="shared" si="4"/>
        <v>ZV Vyžád. Detail</v>
      </c>
      <c r="B34" s="114" t="s">
        <v>2819</v>
      </c>
      <c r="C34" s="47" t="s">
        <v>130</v>
      </c>
    </row>
  </sheetData>
  <mergeCells count="4">
    <mergeCell ref="A3:B3"/>
    <mergeCell ref="A10:B10"/>
    <mergeCell ref="A25:B25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theme="0" tint="-0.249977111117893"/>
    <pageSetUpPr fitToPage="1"/>
  </sheetPr>
  <dimension ref="A1:M26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5.77734375" style="160" bestFit="1" customWidth="1"/>
    <col min="2" max="2" width="8.88671875" style="160" bestFit="1" customWidth="1"/>
    <col min="3" max="3" width="7" style="160" bestFit="1" customWidth="1"/>
    <col min="4" max="4" width="53.44140625" style="160" bestFit="1" customWidth="1"/>
    <col min="5" max="5" width="28.44140625" style="160" bestFit="1" customWidth="1"/>
    <col min="6" max="6" width="6.6640625" style="240" customWidth="1"/>
    <col min="7" max="7" width="10" style="240" customWidth="1"/>
    <col min="8" max="8" width="6.77734375" style="243" bestFit="1" customWidth="1"/>
    <col min="9" max="9" width="6.6640625" style="240" customWidth="1"/>
    <col min="10" max="10" width="10" style="240" customWidth="1"/>
    <col min="11" max="11" width="6.77734375" style="243" bestFit="1" customWidth="1"/>
    <col min="12" max="12" width="6.6640625" style="240" customWidth="1"/>
    <col min="13" max="13" width="10" style="240" customWidth="1"/>
    <col min="14" max="16384" width="8.88671875" style="160"/>
  </cols>
  <sheetData>
    <row r="1" spans="1:13" ht="18.600000000000001" customHeight="1" thickBot="1" x14ac:dyDescent="0.4">
      <c r="A1" s="419" t="s">
        <v>703</v>
      </c>
      <c r="B1" s="419"/>
      <c r="C1" s="419"/>
      <c r="D1" s="419"/>
      <c r="E1" s="419"/>
      <c r="F1" s="419"/>
      <c r="G1" s="419"/>
      <c r="H1" s="419"/>
      <c r="I1" s="419"/>
      <c r="J1" s="419"/>
      <c r="K1" s="419"/>
      <c r="L1" s="380"/>
      <c r="M1" s="380"/>
    </row>
    <row r="2" spans="1:13" ht="14.4" customHeight="1" thickBot="1" x14ac:dyDescent="0.35">
      <c r="A2" s="272" t="s">
        <v>272</v>
      </c>
      <c r="B2" s="239"/>
      <c r="C2" s="239"/>
      <c r="D2" s="239"/>
      <c r="E2" s="239"/>
      <c r="F2" s="247"/>
      <c r="G2" s="247"/>
      <c r="H2" s="248"/>
      <c r="I2" s="247"/>
      <c r="J2" s="247"/>
      <c r="K2" s="248"/>
      <c r="L2" s="247"/>
    </row>
    <row r="3" spans="1:13" ht="14.4" customHeight="1" thickBot="1" x14ac:dyDescent="0.35">
      <c r="E3" s="92" t="s">
        <v>140</v>
      </c>
      <c r="F3" s="43">
        <f>SUBTOTAL(9,F6:F1048576)</f>
        <v>490</v>
      </c>
      <c r="G3" s="43">
        <f>SUBTOTAL(9,G6:G1048576)</f>
        <v>463556.16747367679</v>
      </c>
      <c r="H3" s="44">
        <f>IF(M3=0,0,G3/M3)</f>
        <v>9.449018155687948E-2</v>
      </c>
      <c r="I3" s="43">
        <f>SUBTOTAL(9,I6:I1048576)</f>
        <v>2174</v>
      </c>
      <c r="J3" s="43">
        <f>SUBTOTAL(9,J6:J1048576)</f>
        <v>4442309.8160161916</v>
      </c>
      <c r="K3" s="44">
        <f>IF(M3=0,0,J3/M3)</f>
        <v>0.90550981844312051</v>
      </c>
      <c r="L3" s="43">
        <f>SUBTOTAL(9,L6:L1048576)</f>
        <v>2664</v>
      </c>
      <c r="M3" s="45">
        <f>SUBTOTAL(9,M6:M1048576)</f>
        <v>4905865.9834898682</v>
      </c>
    </row>
    <row r="4" spans="1:13" ht="14.4" customHeight="1" thickBot="1" x14ac:dyDescent="0.35">
      <c r="A4" s="41"/>
      <c r="B4" s="41"/>
      <c r="C4" s="41"/>
      <c r="D4" s="41"/>
      <c r="E4" s="42"/>
      <c r="F4" s="423" t="s">
        <v>142</v>
      </c>
      <c r="G4" s="424"/>
      <c r="H4" s="425"/>
      <c r="I4" s="426" t="s">
        <v>141</v>
      </c>
      <c r="J4" s="424"/>
      <c r="K4" s="425"/>
      <c r="L4" s="427" t="s">
        <v>3</v>
      </c>
      <c r="M4" s="428"/>
    </row>
    <row r="5" spans="1:13" ht="14.4" customHeight="1" thickBot="1" x14ac:dyDescent="0.35">
      <c r="A5" s="539" t="s">
        <v>143</v>
      </c>
      <c r="B5" s="557" t="s">
        <v>144</v>
      </c>
      <c r="C5" s="557" t="s">
        <v>77</v>
      </c>
      <c r="D5" s="557" t="s">
        <v>145</v>
      </c>
      <c r="E5" s="557" t="s">
        <v>146</v>
      </c>
      <c r="F5" s="558" t="s">
        <v>28</v>
      </c>
      <c r="G5" s="558" t="s">
        <v>14</v>
      </c>
      <c r="H5" s="541" t="s">
        <v>147</v>
      </c>
      <c r="I5" s="540" t="s">
        <v>28</v>
      </c>
      <c r="J5" s="558" t="s">
        <v>14</v>
      </c>
      <c r="K5" s="541" t="s">
        <v>147</v>
      </c>
      <c r="L5" s="540" t="s">
        <v>28</v>
      </c>
      <c r="M5" s="559" t="s">
        <v>14</v>
      </c>
    </row>
    <row r="6" spans="1:13" ht="14.4" customHeight="1" x14ac:dyDescent="0.3">
      <c r="A6" s="518" t="s">
        <v>513</v>
      </c>
      <c r="B6" s="519" t="s">
        <v>650</v>
      </c>
      <c r="C6" s="519" t="s">
        <v>651</v>
      </c>
      <c r="D6" s="519" t="s">
        <v>530</v>
      </c>
      <c r="E6" s="519" t="s">
        <v>652</v>
      </c>
      <c r="F6" s="523"/>
      <c r="G6" s="523"/>
      <c r="H6" s="543">
        <v>0</v>
      </c>
      <c r="I6" s="523">
        <v>7</v>
      </c>
      <c r="J6" s="523">
        <v>598.61999999999989</v>
      </c>
      <c r="K6" s="543">
        <v>1</v>
      </c>
      <c r="L6" s="523">
        <v>7</v>
      </c>
      <c r="M6" s="524">
        <v>598.61999999999989</v>
      </c>
    </row>
    <row r="7" spans="1:13" ht="14.4" customHeight="1" x14ac:dyDescent="0.3">
      <c r="A7" s="525" t="s">
        <v>513</v>
      </c>
      <c r="B7" s="526" t="s">
        <v>650</v>
      </c>
      <c r="C7" s="526" t="s">
        <v>653</v>
      </c>
      <c r="D7" s="526" t="s">
        <v>530</v>
      </c>
      <c r="E7" s="526" t="s">
        <v>652</v>
      </c>
      <c r="F7" s="530"/>
      <c r="G7" s="530"/>
      <c r="H7" s="544">
        <v>0</v>
      </c>
      <c r="I7" s="530">
        <v>2</v>
      </c>
      <c r="J7" s="530">
        <v>133.45992856480166</v>
      </c>
      <c r="K7" s="544">
        <v>1</v>
      </c>
      <c r="L7" s="530">
        <v>2</v>
      </c>
      <c r="M7" s="531">
        <v>133.45992856480166</v>
      </c>
    </row>
    <row r="8" spans="1:13" ht="14.4" customHeight="1" x14ac:dyDescent="0.3">
      <c r="A8" s="525" t="s">
        <v>513</v>
      </c>
      <c r="B8" s="526" t="s">
        <v>654</v>
      </c>
      <c r="C8" s="526" t="s">
        <v>655</v>
      </c>
      <c r="D8" s="526" t="s">
        <v>656</v>
      </c>
      <c r="E8" s="526" t="s">
        <v>657</v>
      </c>
      <c r="F8" s="530"/>
      <c r="G8" s="530"/>
      <c r="H8" s="544">
        <v>0</v>
      </c>
      <c r="I8" s="530">
        <v>2</v>
      </c>
      <c r="J8" s="530">
        <v>965.52000000000021</v>
      </c>
      <c r="K8" s="544">
        <v>1</v>
      </c>
      <c r="L8" s="530">
        <v>2</v>
      </c>
      <c r="M8" s="531">
        <v>965.52000000000021</v>
      </c>
    </row>
    <row r="9" spans="1:13" ht="14.4" customHeight="1" x14ac:dyDescent="0.3">
      <c r="A9" s="525" t="s">
        <v>513</v>
      </c>
      <c r="B9" s="526" t="s">
        <v>658</v>
      </c>
      <c r="C9" s="526" t="s">
        <v>659</v>
      </c>
      <c r="D9" s="526" t="s">
        <v>584</v>
      </c>
      <c r="E9" s="526" t="s">
        <v>660</v>
      </c>
      <c r="F9" s="530"/>
      <c r="G9" s="530"/>
      <c r="H9" s="544">
        <v>0</v>
      </c>
      <c r="I9" s="530">
        <v>30</v>
      </c>
      <c r="J9" s="530">
        <v>1566.2999999999997</v>
      </c>
      <c r="K9" s="544">
        <v>1</v>
      </c>
      <c r="L9" s="530">
        <v>30</v>
      </c>
      <c r="M9" s="531">
        <v>1566.2999999999997</v>
      </c>
    </row>
    <row r="10" spans="1:13" ht="14.4" customHeight="1" x14ac:dyDescent="0.3">
      <c r="A10" s="525" t="s">
        <v>513</v>
      </c>
      <c r="B10" s="526" t="s">
        <v>661</v>
      </c>
      <c r="C10" s="526" t="s">
        <v>662</v>
      </c>
      <c r="D10" s="526" t="s">
        <v>586</v>
      </c>
      <c r="E10" s="526" t="s">
        <v>663</v>
      </c>
      <c r="F10" s="530"/>
      <c r="G10" s="530"/>
      <c r="H10" s="544">
        <v>0</v>
      </c>
      <c r="I10" s="530">
        <v>1</v>
      </c>
      <c r="J10" s="530">
        <v>50.169999999999966</v>
      </c>
      <c r="K10" s="544">
        <v>1</v>
      </c>
      <c r="L10" s="530">
        <v>1</v>
      </c>
      <c r="M10" s="531">
        <v>50.169999999999966</v>
      </c>
    </row>
    <row r="11" spans="1:13" ht="14.4" customHeight="1" x14ac:dyDescent="0.3">
      <c r="A11" s="525" t="s">
        <v>513</v>
      </c>
      <c r="B11" s="526" t="s">
        <v>664</v>
      </c>
      <c r="C11" s="526" t="s">
        <v>665</v>
      </c>
      <c r="D11" s="526" t="s">
        <v>589</v>
      </c>
      <c r="E11" s="526" t="s">
        <v>666</v>
      </c>
      <c r="F11" s="530"/>
      <c r="G11" s="530"/>
      <c r="H11" s="544">
        <v>0</v>
      </c>
      <c r="I11" s="530">
        <v>4</v>
      </c>
      <c r="J11" s="530">
        <v>668.19999999999993</v>
      </c>
      <c r="K11" s="544">
        <v>1</v>
      </c>
      <c r="L11" s="530">
        <v>4</v>
      </c>
      <c r="M11" s="531">
        <v>668.19999999999993</v>
      </c>
    </row>
    <row r="12" spans="1:13" ht="14.4" customHeight="1" x14ac:dyDescent="0.3">
      <c r="A12" s="525" t="s">
        <v>513</v>
      </c>
      <c r="B12" s="526" t="s">
        <v>667</v>
      </c>
      <c r="C12" s="526" t="s">
        <v>668</v>
      </c>
      <c r="D12" s="526" t="s">
        <v>607</v>
      </c>
      <c r="E12" s="526" t="s">
        <v>669</v>
      </c>
      <c r="F12" s="530"/>
      <c r="G12" s="530"/>
      <c r="H12" s="544">
        <v>0</v>
      </c>
      <c r="I12" s="530">
        <v>55</v>
      </c>
      <c r="J12" s="530">
        <v>1203393.6751491646</v>
      </c>
      <c r="K12" s="544">
        <v>1</v>
      </c>
      <c r="L12" s="530">
        <v>55</v>
      </c>
      <c r="M12" s="531">
        <v>1203393.6751491646</v>
      </c>
    </row>
    <row r="13" spans="1:13" ht="14.4" customHeight="1" x14ac:dyDescent="0.3">
      <c r="A13" s="525" t="s">
        <v>513</v>
      </c>
      <c r="B13" s="526" t="s">
        <v>667</v>
      </c>
      <c r="C13" s="526" t="s">
        <v>670</v>
      </c>
      <c r="D13" s="526" t="s">
        <v>607</v>
      </c>
      <c r="E13" s="526" t="s">
        <v>671</v>
      </c>
      <c r="F13" s="530"/>
      <c r="G13" s="530"/>
      <c r="H13" s="544">
        <v>0</v>
      </c>
      <c r="I13" s="530">
        <v>14</v>
      </c>
      <c r="J13" s="530">
        <v>37416.937468389602</v>
      </c>
      <c r="K13" s="544">
        <v>1</v>
      </c>
      <c r="L13" s="530">
        <v>14</v>
      </c>
      <c r="M13" s="531">
        <v>37416.937468389602</v>
      </c>
    </row>
    <row r="14" spans="1:13" ht="14.4" customHeight="1" x14ac:dyDescent="0.3">
      <c r="A14" s="525" t="s">
        <v>513</v>
      </c>
      <c r="B14" s="526" t="s">
        <v>667</v>
      </c>
      <c r="C14" s="526" t="s">
        <v>672</v>
      </c>
      <c r="D14" s="526" t="s">
        <v>607</v>
      </c>
      <c r="E14" s="526" t="s">
        <v>673</v>
      </c>
      <c r="F14" s="530"/>
      <c r="G14" s="530"/>
      <c r="H14" s="544">
        <v>0</v>
      </c>
      <c r="I14" s="530">
        <v>19</v>
      </c>
      <c r="J14" s="530">
        <v>115312.44400346572</v>
      </c>
      <c r="K14" s="544">
        <v>1</v>
      </c>
      <c r="L14" s="530">
        <v>19</v>
      </c>
      <c r="M14" s="531">
        <v>115312.44400346572</v>
      </c>
    </row>
    <row r="15" spans="1:13" ht="14.4" customHeight="1" x14ac:dyDescent="0.3">
      <c r="A15" s="525" t="s">
        <v>513</v>
      </c>
      <c r="B15" s="526" t="s">
        <v>667</v>
      </c>
      <c r="C15" s="526" t="s">
        <v>674</v>
      </c>
      <c r="D15" s="526" t="s">
        <v>675</v>
      </c>
      <c r="E15" s="526" t="s">
        <v>676</v>
      </c>
      <c r="F15" s="530"/>
      <c r="G15" s="530"/>
      <c r="H15" s="544">
        <v>0</v>
      </c>
      <c r="I15" s="530">
        <v>35</v>
      </c>
      <c r="J15" s="530">
        <v>43229.200976772961</v>
      </c>
      <c r="K15" s="544">
        <v>1</v>
      </c>
      <c r="L15" s="530">
        <v>35</v>
      </c>
      <c r="M15" s="531">
        <v>43229.200976772961</v>
      </c>
    </row>
    <row r="16" spans="1:13" ht="14.4" customHeight="1" x14ac:dyDescent="0.3">
      <c r="A16" s="525" t="s">
        <v>513</v>
      </c>
      <c r="B16" s="526" t="s">
        <v>667</v>
      </c>
      <c r="C16" s="526" t="s">
        <v>677</v>
      </c>
      <c r="D16" s="526" t="s">
        <v>607</v>
      </c>
      <c r="E16" s="526" t="s">
        <v>678</v>
      </c>
      <c r="F16" s="530"/>
      <c r="G16" s="530"/>
      <c r="H16" s="544">
        <v>0</v>
      </c>
      <c r="I16" s="530">
        <v>595</v>
      </c>
      <c r="J16" s="530">
        <v>629435.24631470116</v>
      </c>
      <c r="K16" s="544">
        <v>1</v>
      </c>
      <c r="L16" s="530">
        <v>595</v>
      </c>
      <c r="M16" s="531">
        <v>629435.24631470116</v>
      </c>
    </row>
    <row r="17" spans="1:13" ht="14.4" customHeight="1" x14ac:dyDescent="0.3">
      <c r="A17" s="525" t="s">
        <v>513</v>
      </c>
      <c r="B17" s="526" t="s">
        <v>679</v>
      </c>
      <c r="C17" s="526" t="s">
        <v>680</v>
      </c>
      <c r="D17" s="526" t="s">
        <v>597</v>
      </c>
      <c r="E17" s="526" t="s">
        <v>681</v>
      </c>
      <c r="F17" s="530">
        <v>490</v>
      </c>
      <c r="G17" s="530">
        <v>463556.16747367679</v>
      </c>
      <c r="H17" s="544">
        <v>1</v>
      </c>
      <c r="I17" s="530"/>
      <c r="J17" s="530"/>
      <c r="K17" s="544">
        <v>0</v>
      </c>
      <c r="L17" s="530">
        <v>490</v>
      </c>
      <c r="M17" s="531">
        <v>463556.16747367679</v>
      </c>
    </row>
    <row r="18" spans="1:13" ht="14.4" customHeight="1" x14ac:dyDescent="0.3">
      <c r="A18" s="525" t="s">
        <v>513</v>
      </c>
      <c r="B18" s="526" t="s">
        <v>682</v>
      </c>
      <c r="C18" s="526" t="s">
        <v>683</v>
      </c>
      <c r="D18" s="526" t="s">
        <v>592</v>
      </c>
      <c r="E18" s="526" t="s">
        <v>684</v>
      </c>
      <c r="F18" s="530"/>
      <c r="G18" s="530"/>
      <c r="H18" s="544">
        <v>0</v>
      </c>
      <c r="I18" s="530">
        <v>873</v>
      </c>
      <c r="J18" s="530">
        <v>735590.86</v>
      </c>
      <c r="K18" s="544">
        <v>1</v>
      </c>
      <c r="L18" s="530">
        <v>873</v>
      </c>
      <c r="M18" s="531">
        <v>735590.86</v>
      </c>
    </row>
    <row r="19" spans="1:13" ht="14.4" customHeight="1" x14ac:dyDescent="0.3">
      <c r="A19" s="525" t="s">
        <v>513</v>
      </c>
      <c r="B19" s="526" t="s">
        <v>685</v>
      </c>
      <c r="C19" s="526" t="s">
        <v>686</v>
      </c>
      <c r="D19" s="526" t="s">
        <v>603</v>
      </c>
      <c r="E19" s="526" t="s">
        <v>687</v>
      </c>
      <c r="F19" s="530"/>
      <c r="G19" s="530"/>
      <c r="H19" s="544">
        <v>0</v>
      </c>
      <c r="I19" s="530">
        <v>117</v>
      </c>
      <c r="J19" s="530">
        <v>193098.5125263232</v>
      </c>
      <c r="K19" s="544">
        <v>1</v>
      </c>
      <c r="L19" s="530">
        <v>117</v>
      </c>
      <c r="M19" s="531">
        <v>193098.5125263232</v>
      </c>
    </row>
    <row r="20" spans="1:13" ht="14.4" customHeight="1" x14ac:dyDescent="0.3">
      <c r="A20" s="525" t="s">
        <v>513</v>
      </c>
      <c r="B20" s="526" t="s">
        <v>688</v>
      </c>
      <c r="C20" s="526" t="s">
        <v>689</v>
      </c>
      <c r="D20" s="526" t="s">
        <v>690</v>
      </c>
      <c r="E20" s="526" t="s">
        <v>691</v>
      </c>
      <c r="F20" s="530"/>
      <c r="G20" s="530"/>
      <c r="H20" s="544">
        <v>0</v>
      </c>
      <c r="I20" s="530">
        <v>261</v>
      </c>
      <c r="J20" s="530">
        <v>487324.32410972542</v>
      </c>
      <c r="K20" s="544">
        <v>1</v>
      </c>
      <c r="L20" s="530">
        <v>261</v>
      </c>
      <c r="M20" s="531">
        <v>487324.32410972542</v>
      </c>
    </row>
    <row r="21" spans="1:13" ht="14.4" customHeight="1" x14ac:dyDescent="0.3">
      <c r="A21" s="525" t="s">
        <v>513</v>
      </c>
      <c r="B21" s="526" t="s">
        <v>688</v>
      </c>
      <c r="C21" s="526" t="s">
        <v>692</v>
      </c>
      <c r="D21" s="526" t="s">
        <v>690</v>
      </c>
      <c r="E21" s="526" t="s">
        <v>693</v>
      </c>
      <c r="F21" s="530"/>
      <c r="G21" s="530"/>
      <c r="H21" s="544">
        <v>0</v>
      </c>
      <c r="I21" s="530">
        <v>39</v>
      </c>
      <c r="J21" s="530">
        <v>181687.11553908398</v>
      </c>
      <c r="K21" s="544">
        <v>1</v>
      </c>
      <c r="L21" s="530">
        <v>39</v>
      </c>
      <c r="M21" s="531">
        <v>181687.11553908398</v>
      </c>
    </row>
    <row r="22" spans="1:13" ht="14.4" customHeight="1" x14ac:dyDescent="0.3">
      <c r="A22" s="525" t="s">
        <v>516</v>
      </c>
      <c r="B22" s="526" t="s">
        <v>654</v>
      </c>
      <c r="C22" s="526" t="s">
        <v>655</v>
      </c>
      <c r="D22" s="526" t="s">
        <v>656</v>
      </c>
      <c r="E22" s="526" t="s">
        <v>657</v>
      </c>
      <c r="F22" s="530"/>
      <c r="G22" s="530"/>
      <c r="H22" s="544">
        <v>0</v>
      </c>
      <c r="I22" s="530">
        <v>4</v>
      </c>
      <c r="J22" s="530">
        <v>1931.04</v>
      </c>
      <c r="K22" s="544">
        <v>1</v>
      </c>
      <c r="L22" s="530">
        <v>4</v>
      </c>
      <c r="M22" s="531">
        <v>1931.04</v>
      </c>
    </row>
    <row r="23" spans="1:13" ht="14.4" customHeight="1" x14ac:dyDescent="0.3">
      <c r="A23" s="525" t="s">
        <v>516</v>
      </c>
      <c r="B23" s="526" t="s">
        <v>658</v>
      </c>
      <c r="C23" s="526" t="s">
        <v>659</v>
      </c>
      <c r="D23" s="526" t="s">
        <v>584</v>
      </c>
      <c r="E23" s="526" t="s">
        <v>660</v>
      </c>
      <c r="F23" s="530"/>
      <c r="G23" s="530"/>
      <c r="H23" s="544">
        <v>0</v>
      </c>
      <c r="I23" s="530">
        <v>18</v>
      </c>
      <c r="J23" s="530">
        <v>644.29999999999995</v>
      </c>
      <c r="K23" s="544">
        <v>1</v>
      </c>
      <c r="L23" s="530">
        <v>18</v>
      </c>
      <c r="M23" s="531">
        <v>644.29999999999995</v>
      </c>
    </row>
    <row r="24" spans="1:13" ht="14.4" customHeight="1" x14ac:dyDescent="0.3">
      <c r="A24" s="525" t="s">
        <v>516</v>
      </c>
      <c r="B24" s="526" t="s">
        <v>694</v>
      </c>
      <c r="C24" s="526" t="s">
        <v>695</v>
      </c>
      <c r="D24" s="526" t="s">
        <v>696</v>
      </c>
      <c r="E24" s="526" t="s">
        <v>697</v>
      </c>
      <c r="F24" s="530"/>
      <c r="G24" s="530"/>
      <c r="H24" s="544">
        <v>0</v>
      </c>
      <c r="I24" s="530">
        <v>2</v>
      </c>
      <c r="J24" s="530">
        <v>107.52</v>
      </c>
      <c r="K24" s="544">
        <v>1</v>
      </c>
      <c r="L24" s="530">
        <v>2</v>
      </c>
      <c r="M24" s="531">
        <v>107.52</v>
      </c>
    </row>
    <row r="25" spans="1:13" ht="14.4" customHeight="1" x14ac:dyDescent="0.3">
      <c r="A25" s="525" t="s">
        <v>516</v>
      </c>
      <c r="B25" s="526" t="s">
        <v>698</v>
      </c>
      <c r="C25" s="526" t="s">
        <v>699</v>
      </c>
      <c r="D25" s="526" t="s">
        <v>633</v>
      </c>
      <c r="E25" s="526" t="s">
        <v>700</v>
      </c>
      <c r="F25" s="530"/>
      <c r="G25" s="530"/>
      <c r="H25" s="544">
        <v>0</v>
      </c>
      <c r="I25" s="530">
        <v>12</v>
      </c>
      <c r="J25" s="530">
        <v>59524.747358616238</v>
      </c>
      <c r="K25" s="544">
        <v>1</v>
      </c>
      <c r="L25" s="530">
        <v>12</v>
      </c>
      <c r="M25" s="531">
        <v>59524.747358616238</v>
      </c>
    </row>
    <row r="26" spans="1:13" ht="14.4" customHeight="1" thickBot="1" x14ac:dyDescent="0.35">
      <c r="A26" s="532" t="s">
        <v>516</v>
      </c>
      <c r="B26" s="533" t="s">
        <v>698</v>
      </c>
      <c r="C26" s="533" t="s">
        <v>701</v>
      </c>
      <c r="D26" s="533" t="s">
        <v>633</v>
      </c>
      <c r="E26" s="533" t="s">
        <v>702</v>
      </c>
      <c r="F26" s="537"/>
      <c r="G26" s="537"/>
      <c r="H26" s="545">
        <v>0</v>
      </c>
      <c r="I26" s="537">
        <v>84</v>
      </c>
      <c r="J26" s="537">
        <v>749631.6226413839</v>
      </c>
      <c r="K26" s="545">
        <v>1</v>
      </c>
      <c r="L26" s="537">
        <v>84</v>
      </c>
      <c r="M26" s="538">
        <v>749631.6226413839</v>
      </c>
    </row>
  </sheetData>
  <autoFilter ref="A5:M374"/>
  <mergeCells count="4">
    <mergeCell ref="F4:H4"/>
    <mergeCell ref="I4:K4"/>
    <mergeCell ref="L4:M4"/>
    <mergeCell ref="A1:M1"/>
  </mergeCells>
  <conditionalFormatting sqref="H3 H6:H1048576">
    <cfRule type="cellIs" dxfId="46" priority="4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8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336" customWidth="1"/>
    <col min="2" max="2" width="5.44140625" style="240" bestFit="1" customWidth="1"/>
    <col min="3" max="3" width="6.109375" style="240" bestFit="1" customWidth="1"/>
    <col min="4" max="4" width="7.44140625" style="240" bestFit="1" customWidth="1"/>
    <col min="5" max="5" width="6.21875" style="240" bestFit="1" customWidth="1"/>
    <col min="6" max="6" width="6.33203125" style="243" bestFit="1" customWidth="1"/>
    <col min="7" max="7" width="6.109375" style="243" bestFit="1" customWidth="1"/>
    <col min="8" max="8" width="7.44140625" style="243" bestFit="1" customWidth="1"/>
    <col min="9" max="9" width="6.21875" style="243" bestFit="1" customWidth="1"/>
    <col min="10" max="10" width="5.44140625" style="240" bestFit="1" customWidth="1"/>
    <col min="11" max="11" width="6.109375" style="240" bestFit="1" customWidth="1"/>
    <col min="12" max="12" width="7.44140625" style="240" bestFit="1" customWidth="1"/>
    <col min="13" max="13" width="6.21875" style="240" bestFit="1" customWidth="1"/>
    <col min="14" max="14" width="5.33203125" style="243" bestFit="1" customWidth="1"/>
    <col min="15" max="15" width="6.109375" style="243" bestFit="1" customWidth="1"/>
    <col min="16" max="16" width="7.44140625" style="243" bestFit="1" customWidth="1"/>
    <col min="17" max="17" width="6.21875" style="243" bestFit="1" customWidth="1"/>
    <col min="18" max="16384" width="8.88671875" style="160"/>
  </cols>
  <sheetData>
    <row r="1" spans="1:17" ht="18.600000000000001" customHeight="1" thickBot="1" x14ac:dyDescent="0.4">
      <c r="A1" s="419" t="s">
        <v>220</v>
      </c>
      <c r="B1" s="419"/>
      <c r="C1" s="419"/>
      <c r="D1" s="419"/>
      <c r="E1" s="419"/>
      <c r="F1" s="381"/>
      <c r="G1" s="381"/>
      <c r="H1" s="381"/>
      <c r="I1" s="381"/>
      <c r="J1" s="412"/>
      <c r="K1" s="412"/>
      <c r="L1" s="412"/>
      <c r="M1" s="412"/>
      <c r="N1" s="412"/>
      <c r="O1" s="412"/>
      <c r="P1" s="412"/>
      <c r="Q1" s="412"/>
    </row>
    <row r="2" spans="1:17" ht="14.4" customHeight="1" thickBot="1" x14ac:dyDescent="0.35">
      <c r="A2" s="272" t="s">
        <v>272</v>
      </c>
      <c r="B2" s="247"/>
      <c r="C2" s="247"/>
      <c r="D2" s="247"/>
      <c r="E2" s="247"/>
    </row>
    <row r="3" spans="1:17" ht="14.4" customHeight="1" thickBot="1" x14ac:dyDescent="0.35">
      <c r="A3" s="325" t="s">
        <v>3</v>
      </c>
      <c r="B3" s="329">
        <f>SUM(B6:B1048576)</f>
        <v>660</v>
      </c>
      <c r="C3" s="330">
        <f>SUM(C6:C1048576)</f>
        <v>16</v>
      </c>
      <c r="D3" s="330">
        <f>SUM(D6:D1048576)</f>
        <v>0</v>
      </c>
      <c r="E3" s="331">
        <f>SUM(E6:E1048576)</f>
        <v>0</v>
      </c>
      <c r="F3" s="328">
        <f>IF(SUM($B3:$E3)=0,"",B3/SUM($B3:$E3))</f>
        <v>0.97633136094674555</v>
      </c>
      <c r="G3" s="326">
        <f t="shared" ref="G3:I3" si="0">IF(SUM($B3:$E3)=0,"",C3/SUM($B3:$E3))</f>
        <v>2.3668639053254437E-2</v>
      </c>
      <c r="H3" s="326">
        <f t="shared" si="0"/>
        <v>0</v>
      </c>
      <c r="I3" s="327">
        <f t="shared" si="0"/>
        <v>0</v>
      </c>
      <c r="J3" s="330">
        <f>SUM(J6:J1048576)</f>
        <v>190</v>
      </c>
      <c r="K3" s="330">
        <f>SUM(K6:K1048576)</f>
        <v>10</v>
      </c>
      <c r="L3" s="330">
        <f>SUM(L6:L1048576)</f>
        <v>0</v>
      </c>
      <c r="M3" s="331">
        <f>SUM(M6:M1048576)</f>
        <v>0</v>
      </c>
      <c r="N3" s="328">
        <f>IF(SUM($J3:$M3)=0,"",J3/SUM($J3:$M3))</f>
        <v>0.95</v>
      </c>
      <c r="O3" s="326">
        <f t="shared" ref="O3:Q3" si="1">IF(SUM($J3:$M3)=0,"",K3/SUM($J3:$M3))</f>
        <v>0.05</v>
      </c>
      <c r="P3" s="326">
        <f t="shared" si="1"/>
        <v>0</v>
      </c>
      <c r="Q3" s="327">
        <f t="shared" si="1"/>
        <v>0</v>
      </c>
    </row>
    <row r="4" spans="1:17" ht="14.4" customHeight="1" thickBot="1" x14ac:dyDescent="0.35">
      <c r="A4" s="324"/>
      <c r="B4" s="432" t="s">
        <v>222</v>
      </c>
      <c r="C4" s="433"/>
      <c r="D4" s="433"/>
      <c r="E4" s="434"/>
      <c r="F4" s="429" t="s">
        <v>227</v>
      </c>
      <c r="G4" s="430"/>
      <c r="H4" s="430"/>
      <c r="I4" s="431"/>
      <c r="J4" s="432" t="s">
        <v>228</v>
      </c>
      <c r="K4" s="433"/>
      <c r="L4" s="433"/>
      <c r="M4" s="434"/>
      <c r="N4" s="429" t="s">
        <v>229</v>
      </c>
      <c r="O4" s="430"/>
      <c r="P4" s="430"/>
      <c r="Q4" s="431"/>
    </row>
    <row r="5" spans="1:17" ht="14.4" customHeight="1" thickBot="1" x14ac:dyDescent="0.35">
      <c r="A5" s="560" t="s">
        <v>221</v>
      </c>
      <c r="B5" s="561" t="s">
        <v>223</v>
      </c>
      <c r="C5" s="561" t="s">
        <v>224</v>
      </c>
      <c r="D5" s="561" t="s">
        <v>225</v>
      </c>
      <c r="E5" s="562" t="s">
        <v>226</v>
      </c>
      <c r="F5" s="563" t="s">
        <v>223</v>
      </c>
      <c r="G5" s="564" t="s">
        <v>224</v>
      </c>
      <c r="H5" s="564" t="s">
        <v>225</v>
      </c>
      <c r="I5" s="565" t="s">
        <v>226</v>
      </c>
      <c r="J5" s="561" t="s">
        <v>223</v>
      </c>
      <c r="K5" s="561" t="s">
        <v>224</v>
      </c>
      <c r="L5" s="561" t="s">
        <v>225</v>
      </c>
      <c r="M5" s="562" t="s">
        <v>226</v>
      </c>
      <c r="N5" s="563" t="s">
        <v>223</v>
      </c>
      <c r="O5" s="564" t="s">
        <v>224</v>
      </c>
      <c r="P5" s="564" t="s">
        <v>225</v>
      </c>
      <c r="Q5" s="565" t="s">
        <v>226</v>
      </c>
    </row>
    <row r="6" spans="1:17" ht="14.4" customHeight="1" x14ac:dyDescent="0.3">
      <c r="A6" s="569" t="s">
        <v>704</v>
      </c>
      <c r="B6" s="575"/>
      <c r="C6" s="523"/>
      <c r="D6" s="523"/>
      <c r="E6" s="524"/>
      <c r="F6" s="572"/>
      <c r="G6" s="543"/>
      <c r="H6" s="543"/>
      <c r="I6" s="578"/>
      <c r="J6" s="575"/>
      <c r="K6" s="523"/>
      <c r="L6" s="523"/>
      <c r="M6" s="524"/>
      <c r="N6" s="572"/>
      <c r="O6" s="543"/>
      <c r="P6" s="543"/>
      <c r="Q6" s="566"/>
    </row>
    <row r="7" spans="1:17" ht="14.4" customHeight="1" x14ac:dyDescent="0.3">
      <c r="A7" s="570" t="s">
        <v>705</v>
      </c>
      <c r="B7" s="576">
        <v>434</v>
      </c>
      <c r="C7" s="530">
        <v>12</v>
      </c>
      <c r="D7" s="530"/>
      <c r="E7" s="531"/>
      <c r="F7" s="573">
        <v>0.97309417040358748</v>
      </c>
      <c r="G7" s="544">
        <v>2.6905829596412557E-2</v>
      </c>
      <c r="H7" s="544">
        <v>0</v>
      </c>
      <c r="I7" s="579">
        <v>0</v>
      </c>
      <c r="J7" s="576">
        <v>115</v>
      </c>
      <c r="K7" s="530">
        <v>7</v>
      </c>
      <c r="L7" s="530"/>
      <c r="M7" s="531"/>
      <c r="N7" s="573">
        <v>0.94262295081967218</v>
      </c>
      <c r="O7" s="544">
        <v>5.737704918032787E-2</v>
      </c>
      <c r="P7" s="544">
        <v>0</v>
      </c>
      <c r="Q7" s="567">
        <v>0</v>
      </c>
    </row>
    <row r="8" spans="1:17" ht="14.4" customHeight="1" thickBot="1" x14ac:dyDescent="0.35">
      <c r="A8" s="571" t="s">
        <v>706</v>
      </c>
      <c r="B8" s="577">
        <v>226</v>
      </c>
      <c r="C8" s="537">
        <v>4</v>
      </c>
      <c r="D8" s="537"/>
      <c r="E8" s="538"/>
      <c r="F8" s="574">
        <v>0.9826086956521739</v>
      </c>
      <c r="G8" s="545">
        <v>1.7391304347826087E-2</v>
      </c>
      <c r="H8" s="545">
        <v>0</v>
      </c>
      <c r="I8" s="580">
        <v>0</v>
      </c>
      <c r="J8" s="577">
        <v>75</v>
      </c>
      <c r="K8" s="537">
        <v>3</v>
      </c>
      <c r="L8" s="537"/>
      <c r="M8" s="538"/>
      <c r="N8" s="574">
        <v>0.96153846153846156</v>
      </c>
      <c r="O8" s="545">
        <v>3.8461538461538464E-2</v>
      </c>
      <c r="P8" s="545">
        <v>0</v>
      </c>
      <c r="Q8" s="568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45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tabColor theme="0" tint="-0.249977111117893"/>
    <pageSetUpPr fitToPage="1"/>
  </sheetPr>
  <dimension ref="A1:N16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RowHeight="14.4" customHeight="1" x14ac:dyDescent="0.3"/>
  <cols>
    <col min="1" max="1" width="9.33203125" style="160" customWidth="1"/>
    <col min="2" max="2" width="34.21875" style="160" customWidth="1"/>
    <col min="3" max="3" width="11.109375" style="160" bestFit="1" customWidth="1"/>
    <col min="4" max="4" width="7.33203125" style="160" bestFit="1" customWidth="1"/>
    <col min="5" max="5" width="11.109375" style="160" bestFit="1" customWidth="1"/>
    <col min="6" max="6" width="5.33203125" style="160" customWidth="1"/>
    <col min="7" max="7" width="7.33203125" style="160" bestFit="1" customWidth="1"/>
    <col min="8" max="8" width="5.33203125" style="160" customWidth="1"/>
    <col min="9" max="9" width="11.109375" style="160" customWidth="1"/>
    <col min="10" max="10" width="5.33203125" style="160" customWidth="1"/>
    <col min="11" max="11" width="7.33203125" style="160" customWidth="1"/>
    <col min="12" max="12" width="5.33203125" style="160" customWidth="1"/>
    <col min="13" max="13" width="0" style="160" hidden="1" customWidth="1"/>
    <col min="14" max="16384" width="8.88671875" style="160"/>
  </cols>
  <sheetData>
    <row r="1" spans="1:14" ht="18.600000000000001" customHeight="1" thickBot="1" x14ac:dyDescent="0.4">
      <c r="A1" s="419" t="s">
        <v>151</v>
      </c>
      <c r="B1" s="419"/>
      <c r="C1" s="419"/>
      <c r="D1" s="419"/>
      <c r="E1" s="419"/>
      <c r="F1" s="419"/>
      <c r="G1" s="419"/>
      <c r="H1" s="419"/>
      <c r="I1" s="381"/>
      <c r="J1" s="381"/>
      <c r="K1" s="381"/>
      <c r="L1" s="381"/>
    </row>
    <row r="2" spans="1:14" ht="14.4" customHeight="1" thickBot="1" x14ac:dyDescent="0.35">
      <c r="A2" s="272" t="s">
        <v>272</v>
      </c>
      <c r="B2" s="239"/>
      <c r="C2" s="239"/>
      <c r="D2" s="239"/>
      <c r="E2" s="239"/>
      <c r="F2" s="239"/>
      <c r="G2" s="239"/>
      <c r="H2" s="239"/>
    </row>
    <row r="3" spans="1:14" ht="14.4" customHeight="1" thickBot="1" x14ac:dyDescent="0.35">
      <c r="A3" s="174"/>
      <c r="B3" s="174"/>
      <c r="C3" s="436" t="s">
        <v>15</v>
      </c>
      <c r="D3" s="435"/>
      <c r="E3" s="435" t="s">
        <v>16</v>
      </c>
      <c r="F3" s="435"/>
      <c r="G3" s="435"/>
      <c r="H3" s="435"/>
      <c r="I3" s="435" t="s">
        <v>161</v>
      </c>
      <c r="J3" s="435"/>
      <c r="K3" s="435"/>
      <c r="L3" s="437"/>
    </row>
    <row r="4" spans="1:14" ht="14.4" customHeight="1" thickBot="1" x14ac:dyDescent="0.35">
      <c r="A4" s="94" t="s">
        <v>17</v>
      </c>
      <c r="B4" s="95" t="s">
        <v>18</v>
      </c>
      <c r="C4" s="96" t="s">
        <v>19</v>
      </c>
      <c r="D4" s="96" t="s">
        <v>20</v>
      </c>
      <c r="E4" s="96" t="s">
        <v>19</v>
      </c>
      <c r="F4" s="96" t="s">
        <v>2</v>
      </c>
      <c r="G4" s="96" t="s">
        <v>20</v>
      </c>
      <c r="H4" s="96" t="s">
        <v>2</v>
      </c>
      <c r="I4" s="96" t="s">
        <v>19</v>
      </c>
      <c r="J4" s="96" t="s">
        <v>2</v>
      </c>
      <c r="K4" s="96" t="s">
        <v>20</v>
      </c>
      <c r="L4" s="97" t="s">
        <v>2</v>
      </c>
    </row>
    <row r="5" spans="1:14" ht="14.4" customHeight="1" x14ac:dyDescent="0.3">
      <c r="A5" s="507">
        <v>34</v>
      </c>
      <c r="B5" s="508" t="s">
        <v>707</v>
      </c>
      <c r="C5" s="511">
        <v>16889.630000000005</v>
      </c>
      <c r="D5" s="511">
        <v>119</v>
      </c>
      <c r="E5" s="511">
        <v>10676.390000000003</v>
      </c>
      <c r="F5" s="581">
        <v>0.63212693232474604</v>
      </c>
      <c r="G5" s="511">
        <v>77</v>
      </c>
      <c r="H5" s="581">
        <v>0.6470588235294118</v>
      </c>
      <c r="I5" s="511">
        <v>6213.2400000000007</v>
      </c>
      <c r="J5" s="581">
        <v>0.36787306767525391</v>
      </c>
      <c r="K5" s="511">
        <v>42</v>
      </c>
      <c r="L5" s="581">
        <v>0.35294117647058826</v>
      </c>
      <c r="M5" s="511" t="s">
        <v>70</v>
      </c>
      <c r="N5" s="181"/>
    </row>
    <row r="6" spans="1:14" ht="14.4" customHeight="1" x14ac:dyDescent="0.3">
      <c r="A6" s="507">
        <v>34</v>
      </c>
      <c r="B6" s="508" t="s">
        <v>708</v>
      </c>
      <c r="C6" s="511">
        <v>16889.630000000005</v>
      </c>
      <c r="D6" s="511">
        <v>119</v>
      </c>
      <c r="E6" s="511">
        <v>10676.390000000003</v>
      </c>
      <c r="F6" s="581">
        <v>0.63212693232474604</v>
      </c>
      <c r="G6" s="511">
        <v>77</v>
      </c>
      <c r="H6" s="581">
        <v>0.6470588235294118</v>
      </c>
      <c r="I6" s="511">
        <v>6213.2400000000007</v>
      </c>
      <c r="J6" s="581">
        <v>0.36787306767525391</v>
      </c>
      <c r="K6" s="511">
        <v>42</v>
      </c>
      <c r="L6" s="581">
        <v>0.35294117647058826</v>
      </c>
      <c r="M6" s="511" t="s">
        <v>1</v>
      </c>
      <c r="N6" s="181"/>
    </row>
    <row r="7" spans="1:14" ht="14.4" customHeight="1" x14ac:dyDescent="0.3">
      <c r="A7" s="507" t="s">
        <v>498</v>
      </c>
      <c r="B7" s="508" t="s">
        <v>3</v>
      </c>
      <c r="C7" s="511">
        <v>16889.630000000005</v>
      </c>
      <c r="D7" s="511">
        <v>119</v>
      </c>
      <c r="E7" s="511">
        <v>10676.390000000003</v>
      </c>
      <c r="F7" s="581">
        <v>0.63212693232474604</v>
      </c>
      <c r="G7" s="511">
        <v>77</v>
      </c>
      <c r="H7" s="581">
        <v>0.6470588235294118</v>
      </c>
      <c r="I7" s="511">
        <v>6213.2400000000007</v>
      </c>
      <c r="J7" s="581">
        <v>0.36787306767525391</v>
      </c>
      <c r="K7" s="511">
        <v>42</v>
      </c>
      <c r="L7" s="581">
        <v>0.35294117647058826</v>
      </c>
      <c r="M7" s="511" t="s">
        <v>507</v>
      </c>
      <c r="N7" s="181"/>
    </row>
    <row r="9" spans="1:14" ht="14.4" customHeight="1" x14ac:dyDescent="0.3">
      <c r="A9" s="507">
        <v>34</v>
      </c>
      <c r="B9" s="508" t="s">
        <v>707</v>
      </c>
      <c r="C9" s="511" t="s">
        <v>500</v>
      </c>
      <c r="D9" s="511" t="s">
        <v>500</v>
      </c>
      <c r="E9" s="511" t="s">
        <v>500</v>
      </c>
      <c r="F9" s="581" t="s">
        <v>500</v>
      </c>
      <c r="G9" s="511" t="s">
        <v>500</v>
      </c>
      <c r="H9" s="581" t="s">
        <v>500</v>
      </c>
      <c r="I9" s="511" t="s">
        <v>500</v>
      </c>
      <c r="J9" s="581" t="s">
        <v>500</v>
      </c>
      <c r="K9" s="511" t="s">
        <v>500</v>
      </c>
      <c r="L9" s="581" t="s">
        <v>500</v>
      </c>
      <c r="M9" s="511" t="s">
        <v>70</v>
      </c>
      <c r="N9" s="181"/>
    </row>
    <row r="10" spans="1:14" ht="14.4" customHeight="1" x14ac:dyDescent="0.3">
      <c r="A10" s="507" t="s">
        <v>709</v>
      </c>
      <c r="B10" s="508" t="s">
        <v>708</v>
      </c>
      <c r="C10" s="511">
        <v>16889.630000000005</v>
      </c>
      <c r="D10" s="511">
        <v>119</v>
      </c>
      <c r="E10" s="511">
        <v>10676.390000000003</v>
      </c>
      <c r="F10" s="581">
        <v>0.63212693232474604</v>
      </c>
      <c r="G10" s="511">
        <v>77</v>
      </c>
      <c r="H10" s="581">
        <v>0.6470588235294118</v>
      </c>
      <c r="I10" s="511">
        <v>6213.2400000000007</v>
      </c>
      <c r="J10" s="581">
        <v>0.36787306767525391</v>
      </c>
      <c r="K10" s="511">
        <v>42</v>
      </c>
      <c r="L10" s="581">
        <v>0.35294117647058826</v>
      </c>
      <c r="M10" s="511" t="s">
        <v>1</v>
      </c>
      <c r="N10" s="181"/>
    </row>
    <row r="11" spans="1:14" ht="14.4" customHeight="1" x14ac:dyDescent="0.3">
      <c r="A11" s="507" t="s">
        <v>709</v>
      </c>
      <c r="B11" s="508" t="s">
        <v>710</v>
      </c>
      <c r="C11" s="511">
        <v>16889.630000000005</v>
      </c>
      <c r="D11" s="511">
        <v>119</v>
      </c>
      <c r="E11" s="511">
        <v>10676.390000000003</v>
      </c>
      <c r="F11" s="581">
        <v>0.63212693232474604</v>
      </c>
      <c r="G11" s="511">
        <v>77</v>
      </c>
      <c r="H11" s="581">
        <v>0.6470588235294118</v>
      </c>
      <c r="I11" s="511">
        <v>6213.2400000000007</v>
      </c>
      <c r="J11" s="581">
        <v>0.36787306767525391</v>
      </c>
      <c r="K11" s="511">
        <v>42</v>
      </c>
      <c r="L11" s="581">
        <v>0.35294117647058826</v>
      </c>
      <c r="M11" s="511" t="s">
        <v>511</v>
      </c>
      <c r="N11" s="181"/>
    </row>
    <row r="12" spans="1:14" ht="14.4" customHeight="1" x14ac:dyDescent="0.3">
      <c r="A12" s="507" t="s">
        <v>500</v>
      </c>
      <c r="B12" s="508" t="s">
        <v>500</v>
      </c>
      <c r="C12" s="511" t="s">
        <v>500</v>
      </c>
      <c r="D12" s="511" t="s">
        <v>500</v>
      </c>
      <c r="E12" s="511" t="s">
        <v>500</v>
      </c>
      <c r="F12" s="581" t="s">
        <v>500</v>
      </c>
      <c r="G12" s="511" t="s">
        <v>500</v>
      </c>
      <c r="H12" s="581" t="s">
        <v>500</v>
      </c>
      <c r="I12" s="511" t="s">
        <v>500</v>
      </c>
      <c r="J12" s="581" t="s">
        <v>500</v>
      </c>
      <c r="K12" s="511" t="s">
        <v>500</v>
      </c>
      <c r="L12" s="581" t="s">
        <v>500</v>
      </c>
      <c r="M12" s="511" t="s">
        <v>512</v>
      </c>
      <c r="N12" s="181"/>
    </row>
    <row r="13" spans="1:14" ht="14.4" customHeight="1" x14ac:dyDescent="0.3">
      <c r="A13" s="507" t="s">
        <v>498</v>
      </c>
      <c r="B13" s="508" t="s">
        <v>711</v>
      </c>
      <c r="C13" s="511">
        <v>16889.630000000005</v>
      </c>
      <c r="D13" s="511">
        <v>119</v>
      </c>
      <c r="E13" s="511">
        <v>10676.390000000003</v>
      </c>
      <c r="F13" s="581">
        <v>0.63212693232474604</v>
      </c>
      <c r="G13" s="511">
        <v>77</v>
      </c>
      <c r="H13" s="581">
        <v>0.6470588235294118</v>
      </c>
      <c r="I13" s="511">
        <v>6213.2400000000007</v>
      </c>
      <c r="J13" s="581">
        <v>0.36787306767525391</v>
      </c>
      <c r="K13" s="511">
        <v>42</v>
      </c>
      <c r="L13" s="581">
        <v>0.35294117647058826</v>
      </c>
      <c r="M13" s="511" t="s">
        <v>507</v>
      </c>
      <c r="N13" s="181"/>
    </row>
    <row r="14" spans="1:14" ht="14.4" customHeight="1" x14ac:dyDescent="0.3">
      <c r="A14" s="582" t="s">
        <v>712</v>
      </c>
    </row>
    <row r="15" spans="1:14" ht="14.4" customHeight="1" x14ac:dyDescent="0.3">
      <c r="A15" s="583" t="s">
        <v>713</v>
      </c>
    </row>
    <row r="16" spans="1:14" ht="14.4" customHeight="1" x14ac:dyDescent="0.3">
      <c r="A16" s="582" t="s">
        <v>714</v>
      </c>
    </row>
  </sheetData>
  <autoFilter ref="A4:M4"/>
  <mergeCells count="4">
    <mergeCell ref="E3:H3"/>
    <mergeCell ref="C3:D3"/>
    <mergeCell ref="I3:L3"/>
    <mergeCell ref="A1:L1"/>
  </mergeCells>
  <conditionalFormatting sqref="F4 F8 F14:F1048576">
    <cfRule type="cellIs" dxfId="44" priority="15" stopIfTrue="1" operator="lessThan">
      <formula>0.6</formula>
    </cfRule>
  </conditionalFormatting>
  <conditionalFormatting sqref="B5:B7">
    <cfRule type="expression" dxfId="43" priority="10">
      <formula>AND(LEFT(M5,6)&lt;&gt;"mezera",M5&lt;&gt;"")</formula>
    </cfRule>
  </conditionalFormatting>
  <conditionalFormatting sqref="A5:A7">
    <cfRule type="expression" dxfId="42" priority="8">
      <formula>AND(M5&lt;&gt;"",M5&lt;&gt;"mezeraKL")</formula>
    </cfRule>
  </conditionalFormatting>
  <conditionalFormatting sqref="F5:F7">
    <cfRule type="cellIs" dxfId="41" priority="7" operator="lessThan">
      <formula>0.6</formula>
    </cfRule>
  </conditionalFormatting>
  <conditionalFormatting sqref="B5:L7">
    <cfRule type="expression" dxfId="40" priority="9">
      <formula>OR($M5="KL",$M5="SumaKL")</formula>
    </cfRule>
    <cfRule type="expression" dxfId="39" priority="11">
      <formula>$M5="SumaNS"</formula>
    </cfRule>
  </conditionalFormatting>
  <conditionalFormatting sqref="A5:L7">
    <cfRule type="expression" dxfId="38" priority="12">
      <formula>$M5&lt;&gt;""</formula>
    </cfRule>
  </conditionalFormatting>
  <conditionalFormatting sqref="B9:B13">
    <cfRule type="expression" dxfId="37" priority="4">
      <formula>AND(LEFT(M9,6)&lt;&gt;"mezera",M9&lt;&gt;"")</formula>
    </cfRule>
  </conditionalFormatting>
  <conditionalFormatting sqref="A9:A13">
    <cfRule type="expression" dxfId="36" priority="2">
      <formula>AND(M9&lt;&gt;"",M9&lt;&gt;"mezeraKL")</formula>
    </cfRule>
  </conditionalFormatting>
  <conditionalFormatting sqref="F9:F13">
    <cfRule type="cellIs" dxfId="35" priority="1" operator="lessThan">
      <formula>0.6</formula>
    </cfRule>
  </conditionalFormatting>
  <conditionalFormatting sqref="B9:L13">
    <cfRule type="expression" dxfId="34" priority="3">
      <formula>OR($M9="KL",$M9="SumaKL")</formula>
    </cfRule>
    <cfRule type="expression" dxfId="33" priority="5">
      <formula>$M9="SumaNS"</formula>
    </cfRule>
  </conditionalFormatting>
  <conditionalFormatting sqref="A9:L13">
    <cfRule type="expression" dxfId="32" priority="6">
      <formula>$M9&lt;&gt;""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0">
    <tabColor theme="0" tint="-0.249977111117893"/>
    <pageSetUpPr fitToPage="1"/>
  </sheetPr>
  <dimension ref="A1:M27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RowHeight="14.4" customHeight="1" x14ac:dyDescent="0.3"/>
  <cols>
    <col min="1" max="1" width="30.88671875" style="160" customWidth="1"/>
    <col min="2" max="2" width="11.109375" style="240" bestFit="1" customWidth="1"/>
    <col min="3" max="3" width="11.109375" style="160" hidden="1" customWidth="1"/>
    <col min="4" max="4" width="7.33203125" style="240" bestFit="1" customWidth="1"/>
    <col min="5" max="5" width="7.33203125" style="160" hidden="1" customWidth="1"/>
    <col min="6" max="6" width="11.109375" style="240" bestFit="1" customWidth="1"/>
    <col min="7" max="7" width="5.33203125" style="243" customWidth="1"/>
    <col min="8" max="8" width="7.33203125" style="240" bestFit="1" customWidth="1"/>
    <col min="9" max="9" width="5.33203125" style="243" customWidth="1"/>
    <col min="10" max="10" width="11.109375" style="240" customWidth="1"/>
    <col min="11" max="11" width="5.33203125" style="243" customWidth="1"/>
    <col min="12" max="12" width="7.33203125" style="240" customWidth="1"/>
    <col min="13" max="13" width="5.33203125" style="243" customWidth="1"/>
    <col min="14" max="14" width="0" style="160" hidden="1" customWidth="1"/>
    <col min="15" max="16384" width="8.88671875" style="160"/>
  </cols>
  <sheetData>
    <row r="1" spans="1:13" ht="18.600000000000001" customHeight="1" thickBot="1" x14ac:dyDescent="0.4">
      <c r="A1" s="419" t="s">
        <v>162</v>
      </c>
      <c r="B1" s="419"/>
      <c r="C1" s="419"/>
      <c r="D1" s="419"/>
      <c r="E1" s="419"/>
      <c r="F1" s="419"/>
      <c r="G1" s="419"/>
      <c r="H1" s="419"/>
      <c r="I1" s="419"/>
      <c r="J1" s="381"/>
      <c r="K1" s="381"/>
      <c r="L1" s="381"/>
      <c r="M1" s="381"/>
    </row>
    <row r="2" spans="1:13" ht="14.4" customHeight="1" thickBot="1" x14ac:dyDescent="0.35">
      <c r="A2" s="272" t="s">
        <v>272</v>
      </c>
      <c r="B2" s="247"/>
      <c r="C2" s="239"/>
      <c r="D2" s="247"/>
      <c r="E2" s="239"/>
      <c r="F2" s="247"/>
      <c r="G2" s="248"/>
      <c r="H2" s="247"/>
      <c r="I2" s="248"/>
    </row>
    <row r="3" spans="1:13" ht="14.4" customHeight="1" thickBot="1" x14ac:dyDescent="0.35">
      <c r="A3" s="174"/>
      <c r="B3" s="436" t="s">
        <v>15</v>
      </c>
      <c r="C3" s="438"/>
      <c r="D3" s="435"/>
      <c r="E3" s="173"/>
      <c r="F3" s="435" t="s">
        <v>16</v>
      </c>
      <c r="G3" s="435"/>
      <c r="H3" s="435"/>
      <c r="I3" s="435"/>
      <c r="J3" s="435" t="s">
        <v>161</v>
      </c>
      <c r="K3" s="435"/>
      <c r="L3" s="435"/>
      <c r="M3" s="437"/>
    </row>
    <row r="4" spans="1:13" ht="14.4" customHeight="1" thickBot="1" x14ac:dyDescent="0.35">
      <c r="A4" s="560" t="s">
        <v>148</v>
      </c>
      <c r="B4" s="561" t="s">
        <v>19</v>
      </c>
      <c r="C4" s="587"/>
      <c r="D4" s="561" t="s">
        <v>20</v>
      </c>
      <c r="E4" s="587"/>
      <c r="F4" s="561" t="s">
        <v>19</v>
      </c>
      <c r="G4" s="564" t="s">
        <v>2</v>
      </c>
      <c r="H4" s="561" t="s">
        <v>20</v>
      </c>
      <c r="I4" s="564" t="s">
        <v>2</v>
      </c>
      <c r="J4" s="561" t="s">
        <v>19</v>
      </c>
      <c r="K4" s="564" t="s">
        <v>2</v>
      </c>
      <c r="L4" s="561" t="s">
        <v>20</v>
      </c>
      <c r="M4" s="565" t="s">
        <v>2</v>
      </c>
    </row>
    <row r="5" spans="1:13" ht="14.4" customHeight="1" x14ac:dyDescent="0.3">
      <c r="A5" s="584" t="s">
        <v>715</v>
      </c>
      <c r="B5" s="575">
        <v>565.31999999999994</v>
      </c>
      <c r="C5" s="519">
        <v>1</v>
      </c>
      <c r="D5" s="588">
        <v>8</v>
      </c>
      <c r="E5" s="591" t="s">
        <v>715</v>
      </c>
      <c r="F5" s="575">
        <v>326.08999999999997</v>
      </c>
      <c r="G5" s="543">
        <v>0.5768237458430624</v>
      </c>
      <c r="H5" s="523">
        <v>6</v>
      </c>
      <c r="I5" s="566">
        <v>0.75</v>
      </c>
      <c r="J5" s="594">
        <v>239.23</v>
      </c>
      <c r="K5" s="543">
        <v>0.42317625415693771</v>
      </c>
      <c r="L5" s="523">
        <v>2</v>
      </c>
      <c r="M5" s="566">
        <v>0.25</v>
      </c>
    </row>
    <row r="6" spans="1:13" ht="14.4" customHeight="1" x14ac:dyDescent="0.3">
      <c r="A6" s="585" t="s">
        <v>716</v>
      </c>
      <c r="B6" s="576">
        <v>1709.7800000000002</v>
      </c>
      <c r="C6" s="526">
        <v>1</v>
      </c>
      <c r="D6" s="589">
        <v>5</v>
      </c>
      <c r="E6" s="592" t="s">
        <v>716</v>
      </c>
      <c r="F6" s="576">
        <v>938.32</v>
      </c>
      <c r="G6" s="544">
        <v>0.548795751500193</v>
      </c>
      <c r="H6" s="530">
        <v>3</v>
      </c>
      <c r="I6" s="567">
        <v>0.6</v>
      </c>
      <c r="J6" s="595">
        <v>771.46</v>
      </c>
      <c r="K6" s="544">
        <v>0.45120424849980695</v>
      </c>
      <c r="L6" s="530">
        <v>2</v>
      </c>
      <c r="M6" s="567">
        <v>0.4</v>
      </c>
    </row>
    <row r="7" spans="1:13" ht="14.4" customHeight="1" x14ac:dyDescent="0.3">
      <c r="A7" s="585" t="s">
        <v>717</v>
      </c>
      <c r="B7" s="576">
        <v>0</v>
      </c>
      <c r="C7" s="526"/>
      <c r="D7" s="589">
        <v>1</v>
      </c>
      <c r="E7" s="592" t="s">
        <v>717</v>
      </c>
      <c r="F7" s="576">
        <v>0</v>
      </c>
      <c r="G7" s="544"/>
      <c r="H7" s="530">
        <v>1</v>
      </c>
      <c r="I7" s="567">
        <v>1</v>
      </c>
      <c r="J7" s="595"/>
      <c r="K7" s="544"/>
      <c r="L7" s="530"/>
      <c r="M7" s="567">
        <v>0</v>
      </c>
    </row>
    <row r="8" spans="1:13" ht="14.4" customHeight="1" x14ac:dyDescent="0.3">
      <c r="A8" s="585" t="s">
        <v>718</v>
      </c>
      <c r="B8" s="576">
        <v>1116.54</v>
      </c>
      <c r="C8" s="526">
        <v>1</v>
      </c>
      <c r="D8" s="589">
        <v>14</v>
      </c>
      <c r="E8" s="592" t="s">
        <v>718</v>
      </c>
      <c r="F8" s="576">
        <v>423.09000000000003</v>
      </c>
      <c r="G8" s="544">
        <v>0.37892955021763669</v>
      </c>
      <c r="H8" s="530">
        <v>8</v>
      </c>
      <c r="I8" s="567">
        <v>0.5714285714285714</v>
      </c>
      <c r="J8" s="595">
        <v>693.44999999999982</v>
      </c>
      <c r="K8" s="544">
        <v>0.62107044978236325</v>
      </c>
      <c r="L8" s="530">
        <v>6</v>
      </c>
      <c r="M8" s="567">
        <v>0.42857142857142855</v>
      </c>
    </row>
    <row r="9" spans="1:13" ht="14.4" customHeight="1" x14ac:dyDescent="0.3">
      <c r="A9" s="585" t="s">
        <v>719</v>
      </c>
      <c r="B9" s="576">
        <v>830.54</v>
      </c>
      <c r="C9" s="526">
        <v>1</v>
      </c>
      <c r="D9" s="589">
        <v>2</v>
      </c>
      <c r="E9" s="592" t="s">
        <v>719</v>
      </c>
      <c r="F9" s="576">
        <v>830.54</v>
      </c>
      <c r="G9" s="544">
        <v>1</v>
      </c>
      <c r="H9" s="530">
        <v>2</v>
      </c>
      <c r="I9" s="567">
        <v>1</v>
      </c>
      <c r="J9" s="595"/>
      <c r="K9" s="544">
        <v>0</v>
      </c>
      <c r="L9" s="530"/>
      <c r="M9" s="567">
        <v>0</v>
      </c>
    </row>
    <row r="10" spans="1:13" ht="14.4" customHeight="1" x14ac:dyDescent="0.3">
      <c r="A10" s="585" t="s">
        <v>720</v>
      </c>
      <c r="B10" s="576">
        <v>456.44</v>
      </c>
      <c r="C10" s="526">
        <v>1</v>
      </c>
      <c r="D10" s="589">
        <v>1</v>
      </c>
      <c r="E10" s="592" t="s">
        <v>720</v>
      </c>
      <c r="F10" s="576">
        <v>456.44</v>
      </c>
      <c r="G10" s="544">
        <v>1</v>
      </c>
      <c r="H10" s="530">
        <v>1</v>
      </c>
      <c r="I10" s="567">
        <v>1</v>
      </c>
      <c r="J10" s="595"/>
      <c r="K10" s="544">
        <v>0</v>
      </c>
      <c r="L10" s="530"/>
      <c r="M10" s="567">
        <v>0</v>
      </c>
    </row>
    <row r="11" spans="1:13" ht="14.4" customHeight="1" x14ac:dyDescent="0.3">
      <c r="A11" s="585" t="s">
        <v>721</v>
      </c>
      <c r="B11" s="576">
        <v>727.86</v>
      </c>
      <c r="C11" s="526">
        <v>1</v>
      </c>
      <c r="D11" s="589">
        <v>6</v>
      </c>
      <c r="E11" s="592" t="s">
        <v>721</v>
      </c>
      <c r="F11" s="576">
        <v>727.86</v>
      </c>
      <c r="G11" s="544">
        <v>1</v>
      </c>
      <c r="H11" s="530">
        <v>6</v>
      </c>
      <c r="I11" s="567">
        <v>1</v>
      </c>
      <c r="J11" s="595"/>
      <c r="K11" s="544">
        <v>0</v>
      </c>
      <c r="L11" s="530"/>
      <c r="M11" s="567">
        <v>0</v>
      </c>
    </row>
    <row r="12" spans="1:13" ht="14.4" customHeight="1" x14ac:dyDescent="0.3">
      <c r="A12" s="585" t="s">
        <v>722</v>
      </c>
      <c r="B12" s="576">
        <v>2125.6400000000003</v>
      </c>
      <c r="C12" s="526">
        <v>1</v>
      </c>
      <c r="D12" s="589">
        <v>13</v>
      </c>
      <c r="E12" s="592" t="s">
        <v>722</v>
      </c>
      <c r="F12" s="576">
        <v>1219.02</v>
      </c>
      <c r="G12" s="544">
        <v>0.5734837507762367</v>
      </c>
      <c r="H12" s="530">
        <v>7</v>
      </c>
      <c r="I12" s="567">
        <v>0.53846153846153844</v>
      </c>
      <c r="J12" s="595">
        <v>906.62000000000012</v>
      </c>
      <c r="K12" s="544">
        <v>0.42651624922376319</v>
      </c>
      <c r="L12" s="530">
        <v>6</v>
      </c>
      <c r="M12" s="567">
        <v>0.46153846153846156</v>
      </c>
    </row>
    <row r="13" spans="1:13" ht="14.4" customHeight="1" x14ac:dyDescent="0.3">
      <c r="A13" s="585" t="s">
        <v>723</v>
      </c>
      <c r="B13" s="576">
        <v>978.44</v>
      </c>
      <c r="C13" s="526">
        <v>1</v>
      </c>
      <c r="D13" s="589">
        <v>4</v>
      </c>
      <c r="E13" s="592" t="s">
        <v>723</v>
      </c>
      <c r="F13" s="576">
        <v>493.25</v>
      </c>
      <c r="G13" s="544">
        <v>0.5041188013572625</v>
      </c>
      <c r="H13" s="530">
        <v>3</v>
      </c>
      <c r="I13" s="567">
        <v>0.75</v>
      </c>
      <c r="J13" s="595">
        <v>485.19</v>
      </c>
      <c r="K13" s="544">
        <v>0.49588119864273739</v>
      </c>
      <c r="L13" s="530">
        <v>1</v>
      </c>
      <c r="M13" s="567">
        <v>0.25</v>
      </c>
    </row>
    <row r="14" spans="1:13" ht="14.4" customHeight="1" x14ac:dyDescent="0.3">
      <c r="A14" s="585" t="s">
        <v>724</v>
      </c>
      <c r="B14" s="576">
        <v>205.84</v>
      </c>
      <c r="C14" s="526">
        <v>1</v>
      </c>
      <c r="D14" s="589">
        <v>1</v>
      </c>
      <c r="E14" s="592" t="s">
        <v>724</v>
      </c>
      <c r="F14" s="576">
        <v>205.84</v>
      </c>
      <c r="G14" s="544">
        <v>1</v>
      </c>
      <c r="H14" s="530">
        <v>1</v>
      </c>
      <c r="I14" s="567">
        <v>1</v>
      </c>
      <c r="J14" s="595"/>
      <c r="K14" s="544">
        <v>0</v>
      </c>
      <c r="L14" s="530"/>
      <c r="M14" s="567">
        <v>0</v>
      </c>
    </row>
    <row r="15" spans="1:13" ht="14.4" customHeight="1" x14ac:dyDescent="0.3">
      <c r="A15" s="585" t="s">
        <v>725</v>
      </c>
      <c r="B15" s="576">
        <v>200.14</v>
      </c>
      <c r="C15" s="526">
        <v>1</v>
      </c>
      <c r="D15" s="589">
        <v>4</v>
      </c>
      <c r="E15" s="592" t="s">
        <v>725</v>
      </c>
      <c r="F15" s="576">
        <v>126.14999999999999</v>
      </c>
      <c r="G15" s="544">
        <v>0.63030878385130407</v>
      </c>
      <c r="H15" s="530">
        <v>2</v>
      </c>
      <c r="I15" s="567">
        <v>0.5</v>
      </c>
      <c r="J15" s="595">
        <v>73.989999999999995</v>
      </c>
      <c r="K15" s="544">
        <v>0.36969121614869593</v>
      </c>
      <c r="L15" s="530">
        <v>2</v>
      </c>
      <c r="M15" s="567">
        <v>0.5</v>
      </c>
    </row>
    <row r="16" spans="1:13" ht="14.4" customHeight="1" x14ac:dyDescent="0.3">
      <c r="A16" s="585" t="s">
        <v>726</v>
      </c>
      <c r="B16" s="576">
        <v>126.59</v>
      </c>
      <c r="C16" s="526">
        <v>1</v>
      </c>
      <c r="D16" s="589">
        <v>1</v>
      </c>
      <c r="E16" s="592" t="s">
        <v>726</v>
      </c>
      <c r="F16" s="576">
        <v>126.59</v>
      </c>
      <c r="G16" s="544">
        <v>1</v>
      </c>
      <c r="H16" s="530">
        <v>1</v>
      </c>
      <c r="I16" s="567">
        <v>1</v>
      </c>
      <c r="J16" s="595"/>
      <c r="K16" s="544">
        <v>0</v>
      </c>
      <c r="L16" s="530"/>
      <c r="M16" s="567">
        <v>0</v>
      </c>
    </row>
    <row r="17" spans="1:13" ht="14.4" customHeight="1" x14ac:dyDescent="0.3">
      <c r="A17" s="585" t="s">
        <v>727</v>
      </c>
      <c r="B17" s="576">
        <v>183.33</v>
      </c>
      <c r="C17" s="526">
        <v>1</v>
      </c>
      <c r="D17" s="589">
        <v>4</v>
      </c>
      <c r="E17" s="592" t="s">
        <v>727</v>
      </c>
      <c r="F17" s="576">
        <v>54.78</v>
      </c>
      <c r="G17" s="544">
        <v>0.29880543282605138</v>
      </c>
      <c r="H17" s="530">
        <v>2</v>
      </c>
      <c r="I17" s="567">
        <v>0.5</v>
      </c>
      <c r="J17" s="595">
        <v>128.55000000000001</v>
      </c>
      <c r="K17" s="544">
        <v>0.70119456717394868</v>
      </c>
      <c r="L17" s="530">
        <v>2</v>
      </c>
      <c r="M17" s="567">
        <v>0.5</v>
      </c>
    </row>
    <row r="18" spans="1:13" ht="14.4" customHeight="1" x14ac:dyDescent="0.3">
      <c r="A18" s="585" t="s">
        <v>728</v>
      </c>
      <c r="B18" s="576">
        <v>936.57</v>
      </c>
      <c r="C18" s="526">
        <v>1</v>
      </c>
      <c r="D18" s="589">
        <v>4</v>
      </c>
      <c r="E18" s="592" t="s">
        <v>728</v>
      </c>
      <c r="F18" s="576">
        <v>936.57</v>
      </c>
      <c r="G18" s="544">
        <v>1</v>
      </c>
      <c r="H18" s="530">
        <v>3</v>
      </c>
      <c r="I18" s="567">
        <v>0.75</v>
      </c>
      <c r="J18" s="595">
        <v>0</v>
      </c>
      <c r="K18" s="544">
        <v>0</v>
      </c>
      <c r="L18" s="530">
        <v>1</v>
      </c>
      <c r="M18" s="567">
        <v>0.25</v>
      </c>
    </row>
    <row r="19" spans="1:13" ht="14.4" customHeight="1" x14ac:dyDescent="0.3">
      <c r="A19" s="585" t="s">
        <v>729</v>
      </c>
      <c r="B19" s="576">
        <v>1004.46</v>
      </c>
      <c r="C19" s="526">
        <v>1</v>
      </c>
      <c r="D19" s="589">
        <v>12</v>
      </c>
      <c r="E19" s="592" t="s">
        <v>729</v>
      </c>
      <c r="F19" s="576">
        <v>494.38000000000005</v>
      </c>
      <c r="G19" s="544">
        <v>0.4921848555442726</v>
      </c>
      <c r="H19" s="530">
        <v>7</v>
      </c>
      <c r="I19" s="567">
        <v>0.58333333333333337</v>
      </c>
      <c r="J19" s="595">
        <v>510.08000000000004</v>
      </c>
      <c r="K19" s="544">
        <v>0.50781514445572751</v>
      </c>
      <c r="L19" s="530">
        <v>5</v>
      </c>
      <c r="M19" s="567">
        <v>0.41666666666666669</v>
      </c>
    </row>
    <row r="20" spans="1:13" ht="14.4" customHeight="1" x14ac:dyDescent="0.3">
      <c r="A20" s="585" t="s">
        <v>730</v>
      </c>
      <c r="B20" s="576">
        <v>407.52000000000004</v>
      </c>
      <c r="C20" s="526">
        <v>1</v>
      </c>
      <c r="D20" s="589">
        <v>4</v>
      </c>
      <c r="E20" s="592" t="s">
        <v>730</v>
      </c>
      <c r="F20" s="576">
        <v>359.1</v>
      </c>
      <c r="G20" s="544">
        <v>0.8811837455830388</v>
      </c>
      <c r="H20" s="530">
        <v>2</v>
      </c>
      <c r="I20" s="567">
        <v>0.5</v>
      </c>
      <c r="J20" s="595">
        <v>48.42</v>
      </c>
      <c r="K20" s="544">
        <v>0.11881625441696113</v>
      </c>
      <c r="L20" s="530">
        <v>2</v>
      </c>
      <c r="M20" s="567">
        <v>0.5</v>
      </c>
    </row>
    <row r="21" spans="1:13" ht="14.4" customHeight="1" x14ac:dyDescent="0.3">
      <c r="A21" s="585" t="s">
        <v>731</v>
      </c>
      <c r="B21" s="576">
        <v>0</v>
      </c>
      <c r="C21" s="526"/>
      <c r="D21" s="589">
        <v>1</v>
      </c>
      <c r="E21" s="592" t="s">
        <v>731</v>
      </c>
      <c r="F21" s="576"/>
      <c r="G21" s="544"/>
      <c r="H21" s="530"/>
      <c r="I21" s="567">
        <v>0</v>
      </c>
      <c r="J21" s="595">
        <v>0</v>
      </c>
      <c r="K21" s="544"/>
      <c r="L21" s="530">
        <v>1</v>
      </c>
      <c r="M21" s="567">
        <v>1</v>
      </c>
    </row>
    <row r="22" spans="1:13" ht="14.4" customHeight="1" x14ac:dyDescent="0.3">
      <c r="A22" s="585" t="s">
        <v>732</v>
      </c>
      <c r="B22" s="576">
        <v>3895.79</v>
      </c>
      <c r="C22" s="526">
        <v>1</v>
      </c>
      <c r="D22" s="589">
        <v>20</v>
      </c>
      <c r="E22" s="592" t="s">
        <v>732</v>
      </c>
      <c r="F22" s="576">
        <v>2141.2600000000002</v>
      </c>
      <c r="G22" s="544">
        <v>0.54963434887404106</v>
      </c>
      <c r="H22" s="530">
        <v>13</v>
      </c>
      <c r="I22" s="567">
        <v>0.65</v>
      </c>
      <c r="J22" s="595">
        <v>1754.53</v>
      </c>
      <c r="K22" s="544">
        <v>0.45036565112595905</v>
      </c>
      <c r="L22" s="530">
        <v>7</v>
      </c>
      <c r="M22" s="567">
        <v>0.35</v>
      </c>
    </row>
    <row r="23" spans="1:13" ht="14.4" customHeight="1" x14ac:dyDescent="0.3">
      <c r="A23" s="585" t="s">
        <v>733</v>
      </c>
      <c r="B23" s="576">
        <v>0</v>
      </c>
      <c r="C23" s="526"/>
      <c r="D23" s="589">
        <v>1</v>
      </c>
      <c r="E23" s="592" t="s">
        <v>733</v>
      </c>
      <c r="F23" s="576">
        <v>0</v>
      </c>
      <c r="G23" s="544"/>
      <c r="H23" s="530">
        <v>1</v>
      </c>
      <c r="I23" s="567">
        <v>1</v>
      </c>
      <c r="J23" s="595"/>
      <c r="K23" s="544"/>
      <c r="L23" s="530"/>
      <c r="M23" s="567">
        <v>0</v>
      </c>
    </row>
    <row r="24" spans="1:13" ht="14.4" customHeight="1" x14ac:dyDescent="0.3">
      <c r="A24" s="585" t="s">
        <v>734</v>
      </c>
      <c r="B24" s="576">
        <v>0</v>
      </c>
      <c r="C24" s="526"/>
      <c r="D24" s="589">
        <v>1</v>
      </c>
      <c r="E24" s="592" t="s">
        <v>734</v>
      </c>
      <c r="F24" s="576"/>
      <c r="G24" s="544"/>
      <c r="H24" s="530"/>
      <c r="I24" s="567">
        <v>0</v>
      </c>
      <c r="J24" s="595">
        <v>0</v>
      </c>
      <c r="K24" s="544"/>
      <c r="L24" s="530">
        <v>1</v>
      </c>
      <c r="M24" s="567">
        <v>1</v>
      </c>
    </row>
    <row r="25" spans="1:13" ht="14.4" customHeight="1" x14ac:dyDescent="0.3">
      <c r="A25" s="585" t="s">
        <v>735</v>
      </c>
      <c r="B25" s="576">
        <v>718.93000000000006</v>
      </c>
      <c r="C25" s="526">
        <v>1</v>
      </c>
      <c r="D25" s="589">
        <v>4</v>
      </c>
      <c r="E25" s="592" t="s">
        <v>735</v>
      </c>
      <c r="F25" s="576">
        <v>186.37</v>
      </c>
      <c r="G25" s="544">
        <v>0.2592324704769588</v>
      </c>
      <c r="H25" s="530">
        <v>2</v>
      </c>
      <c r="I25" s="567">
        <v>0.5</v>
      </c>
      <c r="J25" s="595">
        <v>532.56000000000006</v>
      </c>
      <c r="K25" s="544">
        <v>0.74076752952304126</v>
      </c>
      <c r="L25" s="530">
        <v>2</v>
      </c>
      <c r="M25" s="567">
        <v>0.5</v>
      </c>
    </row>
    <row r="26" spans="1:13" ht="14.4" customHeight="1" x14ac:dyDescent="0.3">
      <c r="A26" s="585" t="s">
        <v>736</v>
      </c>
      <c r="B26" s="576">
        <v>559.72</v>
      </c>
      <c r="C26" s="526">
        <v>1</v>
      </c>
      <c r="D26" s="589">
        <v>6</v>
      </c>
      <c r="E26" s="592" t="s">
        <v>736</v>
      </c>
      <c r="F26" s="576">
        <v>490.56</v>
      </c>
      <c r="G26" s="544">
        <v>0.87643821910955477</v>
      </c>
      <c r="H26" s="530">
        <v>4</v>
      </c>
      <c r="I26" s="567">
        <v>0.66666666666666663</v>
      </c>
      <c r="J26" s="595">
        <v>69.16</v>
      </c>
      <c r="K26" s="544">
        <v>0.12356178089044521</v>
      </c>
      <c r="L26" s="530">
        <v>2</v>
      </c>
      <c r="M26" s="567">
        <v>0.33333333333333331</v>
      </c>
    </row>
    <row r="27" spans="1:13" ht="14.4" customHeight="1" thickBot="1" x14ac:dyDescent="0.35">
      <c r="A27" s="586" t="s">
        <v>737</v>
      </c>
      <c r="B27" s="577">
        <v>140.18</v>
      </c>
      <c r="C27" s="533">
        <v>1</v>
      </c>
      <c r="D27" s="590">
        <v>2</v>
      </c>
      <c r="E27" s="593" t="s">
        <v>737</v>
      </c>
      <c r="F27" s="577">
        <v>140.18</v>
      </c>
      <c r="G27" s="545">
        <v>1</v>
      </c>
      <c r="H27" s="537">
        <v>2</v>
      </c>
      <c r="I27" s="568">
        <v>1</v>
      </c>
      <c r="J27" s="596"/>
      <c r="K27" s="545">
        <v>0</v>
      </c>
      <c r="L27" s="537"/>
      <c r="M27" s="568">
        <v>0</v>
      </c>
    </row>
  </sheetData>
  <autoFilter ref="A4:N4"/>
  <mergeCells count="4">
    <mergeCell ref="A1:M1"/>
    <mergeCell ref="B3:D3"/>
    <mergeCell ref="F3:I3"/>
    <mergeCell ref="J3:M3"/>
  </mergeCells>
  <conditionalFormatting sqref="G4:G1048576">
    <cfRule type="cellIs" dxfId="31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>
    <tabColor theme="0" tint="-0.249977111117893"/>
    <pageSetUpPr fitToPage="1"/>
  </sheetPr>
  <dimension ref="A1:U126"/>
  <sheetViews>
    <sheetView showGridLines="0" showRowColHeaders="0" topLeftCell="C1" workbookViewId="0">
      <pane ySplit="6" topLeftCell="A7" activePane="bottomLeft" state="frozen"/>
      <selection activeCell="N30" sqref="N30"/>
      <selection pane="bottomLeft" sqref="A1:U1"/>
    </sheetView>
  </sheetViews>
  <sheetFormatPr defaultRowHeight="14.4" customHeight="1" outlineLevelCol="1" x14ac:dyDescent="0.3"/>
  <cols>
    <col min="1" max="1" width="9.77734375" style="160" hidden="1" customWidth="1" outlineLevel="1"/>
    <col min="2" max="2" width="28.33203125" style="160" hidden="1" customWidth="1" outlineLevel="1"/>
    <col min="3" max="3" width="9" style="160" customWidth="1" collapsed="1"/>
    <col min="4" max="4" width="18.77734375" style="251" customWidth="1"/>
    <col min="5" max="5" width="13.5546875" style="241" customWidth="1"/>
    <col min="6" max="6" width="6" style="160" bestFit="1" customWidth="1"/>
    <col min="7" max="7" width="8.77734375" style="160" customWidth="1"/>
    <col min="8" max="8" width="5" style="160" bestFit="1" customWidth="1"/>
    <col min="9" max="9" width="8.5546875" style="160" hidden="1" customWidth="1" outlineLevel="1"/>
    <col min="10" max="10" width="25.77734375" style="160" customWidth="1" collapsed="1"/>
    <col min="11" max="11" width="8.77734375" style="160" customWidth="1"/>
    <col min="12" max="12" width="7.77734375" style="242" customWidth="1"/>
    <col min="13" max="13" width="11.109375" style="242" customWidth="1"/>
    <col min="14" max="14" width="7.77734375" style="160" customWidth="1"/>
    <col min="15" max="15" width="7.77734375" style="252" customWidth="1"/>
    <col min="16" max="16" width="11.109375" style="242" customWidth="1"/>
    <col min="17" max="17" width="5.44140625" style="243" bestFit="1" customWidth="1"/>
    <col min="18" max="18" width="7.77734375" style="160" customWidth="1"/>
    <col min="19" max="19" width="5.44140625" style="243" bestFit="1" customWidth="1"/>
    <col min="20" max="20" width="7.77734375" style="252" customWidth="1"/>
    <col min="21" max="21" width="5.44140625" style="243" bestFit="1" customWidth="1"/>
    <col min="22" max="16384" width="8.88671875" style="160"/>
  </cols>
  <sheetData>
    <row r="1" spans="1:21" ht="18.600000000000001" customHeight="1" thickBot="1" x14ac:dyDescent="0.4">
      <c r="A1" s="410" t="s">
        <v>1084</v>
      </c>
      <c r="B1" s="381"/>
      <c r="C1" s="381"/>
      <c r="D1" s="381"/>
      <c r="E1" s="381"/>
      <c r="F1" s="381"/>
      <c r="G1" s="381"/>
      <c r="H1" s="381"/>
      <c r="I1" s="381"/>
      <c r="J1" s="381"/>
      <c r="K1" s="381"/>
      <c r="L1" s="381"/>
      <c r="M1" s="381"/>
      <c r="N1" s="381"/>
      <c r="O1" s="381"/>
      <c r="P1" s="381"/>
      <c r="Q1" s="381"/>
      <c r="R1" s="381"/>
      <c r="S1" s="381"/>
      <c r="T1" s="381"/>
      <c r="U1" s="381"/>
    </row>
    <row r="2" spans="1:21" ht="14.4" customHeight="1" thickBot="1" x14ac:dyDescent="0.35">
      <c r="A2" s="272" t="s">
        <v>272</v>
      </c>
      <c r="B2" s="249"/>
      <c r="C2" s="239"/>
      <c r="D2" s="239"/>
      <c r="E2" s="250"/>
      <c r="F2" s="239"/>
      <c r="G2" s="239"/>
      <c r="H2" s="239"/>
      <c r="I2" s="239"/>
      <c r="J2" s="239"/>
      <c r="K2" s="239"/>
      <c r="L2" s="239"/>
      <c r="M2" s="239"/>
      <c r="N2" s="239"/>
      <c r="O2" s="239"/>
      <c r="P2" s="239"/>
      <c r="Q2" s="239"/>
      <c r="R2" s="239"/>
      <c r="S2" s="239"/>
      <c r="T2" s="239"/>
      <c r="U2" s="239"/>
    </row>
    <row r="3" spans="1:21" ht="14.4" customHeight="1" thickBot="1" x14ac:dyDescent="0.35">
      <c r="A3" s="442"/>
      <c r="B3" s="443"/>
      <c r="C3" s="443"/>
      <c r="D3" s="443"/>
      <c r="E3" s="443"/>
      <c r="F3" s="443"/>
      <c r="G3" s="443"/>
      <c r="H3" s="443"/>
      <c r="I3" s="443"/>
      <c r="J3" s="443"/>
      <c r="K3" s="444" t="s">
        <v>140</v>
      </c>
      <c r="L3" s="445"/>
      <c r="M3" s="66">
        <f>SUBTOTAL(9,M7:M1048576)</f>
        <v>16889.63</v>
      </c>
      <c r="N3" s="66">
        <f>SUBTOTAL(9,N7:N1048576)</f>
        <v>214</v>
      </c>
      <c r="O3" s="66">
        <f>SUBTOTAL(9,O7:O1048576)</f>
        <v>119</v>
      </c>
      <c r="P3" s="66">
        <f>SUBTOTAL(9,P7:P1048576)</f>
        <v>10676.390000000005</v>
      </c>
      <c r="Q3" s="67">
        <f>IF(M3=0,0,P3/M3)</f>
        <v>0.63212693232474626</v>
      </c>
      <c r="R3" s="66">
        <f>SUBTOTAL(9,R7:R1048576)</f>
        <v>138</v>
      </c>
      <c r="S3" s="67">
        <f>IF(N3=0,0,R3/N3)</f>
        <v>0.64485981308411211</v>
      </c>
      <c r="T3" s="66">
        <f>SUBTOTAL(9,T7:T1048576)</f>
        <v>77</v>
      </c>
      <c r="U3" s="68">
        <f>IF(O3=0,0,T3/O3)</f>
        <v>0.6470588235294118</v>
      </c>
    </row>
    <row r="4" spans="1:21" ht="14.4" customHeight="1" x14ac:dyDescent="0.3">
      <c r="A4" s="69"/>
      <c r="B4" s="70"/>
      <c r="C4" s="70"/>
      <c r="D4" s="71"/>
      <c r="E4" s="174"/>
      <c r="F4" s="70"/>
      <c r="G4" s="70"/>
      <c r="H4" s="70"/>
      <c r="I4" s="70"/>
      <c r="J4" s="70"/>
      <c r="K4" s="70"/>
      <c r="L4" s="70"/>
      <c r="M4" s="446" t="s">
        <v>15</v>
      </c>
      <c r="N4" s="447"/>
      <c r="O4" s="447"/>
      <c r="P4" s="448" t="s">
        <v>21</v>
      </c>
      <c r="Q4" s="447"/>
      <c r="R4" s="447"/>
      <c r="S4" s="447"/>
      <c r="T4" s="447"/>
      <c r="U4" s="449"/>
    </row>
    <row r="5" spans="1:21" ht="14.4" customHeight="1" thickBot="1" x14ac:dyDescent="0.35">
      <c r="A5" s="72"/>
      <c r="B5" s="73"/>
      <c r="C5" s="70"/>
      <c r="D5" s="71"/>
      <c r="E5" s="174"/>
      <c r="F5" s="70"/>
      <c r="G5" s="70"/>
      <c r="H5" s="70"/>
      <c r="I5" s="70"/>
      <c r="J5" s="70"/>
      <c r="K5" s="70"/>
      <c r="L5" s="70"/>
      <c r="M5" s="98" t="s">
        <v>22</v>
      </c>
      <c r="N5" s="99" t="s">
        <v>13</v>
      </c>
      <c r="O5" s="99" t="s">
        <v>20</v>
      </c>
      <c r="P5" s="439" t="s">
        <v>22</v>
      </c>
      <c r="Q5" s="440"/>
      <c r="R5" s="439" t="s">
        <v>13</v>
      </c>
      <c r="S5" s="440"/>
      <c r="T5" s="439" t="s">
        <v>20</v>
      </c>
      <c r="U5" s="441"/>
    </row>
    <row r="6" spans="1:21" s="241" customFormat="1" ht="14.4" customHeight="1" thickBot="1" x14ac:dyDescent="0.35">
      <c r="A6" s="597" t="s">
        <v>23</v>
      </c>
      <c r="B6" s="598" t="s">
        <v>5</v>
      </c>
      <c r="C6" s="597" t="s">
        <v>24</v>
      </c>
      <c r="D6" s="598" t="s">
        <v>6</v>
      </c>
      <c r="E6" s="598" t="s">
        <v>164</v>
      </c>
      <c r="F6" s="598" t="s">
        <v>25</v>
      </c>
      <c r="G6" s="598" t="s">
        <v>26</v>
      </c>
      <c r="H6" s="598" t="s">
        <v>8</v>
      </c>
      <c r="I6" s="598" t="s">
        <v>10</v>
      </c>
      <c r="J6" s="598" t="s">
        <v>11</v>
      </c>
      <c r="K6" s="598" t="s">
        <v>12</v>
      </c>
      <c r="L6" s="598" t="s">
        <v>27</v>
      </c>
      <c r="M6" s="599" t="s">
        <v>14</v>
      </c>
      <c r="N6" s="600" t="s">
        <v>28</v>
      </c>
      <c r="O6" s="600" t="s">
        <v>28</v>
      </c>
      <c r="P6" s="600" t="s">
        <v>14</v>
      </c>
      <c r="Q6" s="600" t="s">
        <v>2</v>
      </c>
      <c r="R6" s="600" t="s">
        <v>28</v>
      </c>
      <c r="S6" s="600" t="s">
        <v>2</v>
      </c>
      <c r="T6" s="600" t="s">
        <v>28</v>
      </c>
      <c r="U6" s="601" t="s">
        <v>2</v>
      </c>
    </row>
    <row r="7" spans="1:21" ht="14.4" customHeight="1" x14ac:dyDescent="0.3">
      <c r="A7" s="602">
        <v>34</v>
      </c>
      <c r="B7" s="603" t="s">
        <v>707</v>
      </c>
      <c r="C7" s="603" t="s">
        <v>709</v>
      </c>
      <c r="D7" s="604" t="s">
        <v>1083</v>
      </c>
      <c r="E7" s="605" t="s">
        <v>716</v>
      </c>
      <c r="F7" s="603" t="s">
        <v>708</v>
      </c>
      <c r="G7" s="603" t="s">
        <v>738</v>
      </c>
      <c r="H7" s="603" t="s">
        <v>500</v>
      </c>
      <c r="I7" s="603" t="s">
        <v>739</v>
      </c>
      <c r="J7" s="603" t="s">
        <v>740</v>
      </c>
      <c r="K7" s="603" t="s">
        <v>741</v>
      </c>
      <c r="L7" s="606">
        <v>24.22</v>
      </c>
      <c r="M7" s="606">
        <v>48.44</v>
      </c>
      <c r="N7" s="603">
        <v>2</v>
      </c>
      <c r="O7" s="607">
        <v>1</v>
      </c>
      <c r="P7" s="606">
        <v>24.22</v>
      </c>
      <c r="Q7" s="608">
        <v>0.5</v>
      </c>
      <c r="R7" s="603">
        <v>1</v>
      </c>
      <c r="S7" s="608">
        <v>0.5</v>
      </c>
      <c r="T7" s="607">
        <v>0.5</v>
      </c>
      <c r="U7" s="153">
        <v>0.5</v>
      </c>
    </row>
    <row r="8" spans="1:21" ht="14.4" customHeight="1" x14ac:dyDescent="0.3">
      <c r="A8" s="525">
        <v>34</v>
      </c>
      <c r="B8" s="526" t="s">
        <v>707</v>
      </c>
      <c r="C8" s="526" t="s">
        <v>709</v>
      </c>
      <c r="D8" s="609" t="s">
        <v>1083</v>
      </c>
      <c r="E8" s="610" t="s">
        <v>716</v>
      </c>
      <c r="F8" s="526" t="s">
        <v>708</v>
      </c>
      <c r="G8" s="526" t="s">
        <v>742</v>
      </c>
      <c r="H8" s="526" t="s">
        <v>529</v>
      </c>
      <c r="I8" s="526" t="s">
        <v>743</v>
      </c>
      <c r="J8" s="526" t="s">
        <v>744</v>
      </c>
      <c r="K8" s="526" t="s">
        <v>745</v>
      </c>
      <c r="L8" s="527">
        <v>166.86</v>
      </c>
      <c r="M8" s="527">
        <v>500.58000000000004</v>
      </c>
      <c r="N8" s="526">
        <v>3</v>
      </c>
      <c r="O8" s="611">
        <v>2</v>
      </c>
      <c r="P8" s="527">
        <v>333.72</v>
      </c>
      <c r="Q8" s="544">
        <v>0.66666666666666663</v>
      </c>
      <c r="R8" s="526">
        <v>2</v>
      </c>
      <c r="S8" s="544">
        <v>0.66666666666666663</v>
      </c>
      <c r="T8" s="611">
        <v>1.5</v>
      </c>
      <c r="U8" s="567">
        <v>0.75</v>
      </c>
    </row>
    <row r="9" spans="1:21" ht="14.4" customHeight="1" x14ac:dyDescent="0.3">
      <c r="A9" s="525">
        <v>34</v>
      </c>
      <c r="B9" s="526" t="s">
        <v>707</v>
      </c>
      <c r="C9" s="526" t="s">
        <v>709</v>
      </c>
      <c r="D9" s="609" t="s">
        <v>1083</v>
      </c>
      <c r="E9" s="610" t="s">
        <v>716</v>
      </c>
      <c r="F9" s="526" t="s">
        <v>708</v>
      </c>
      <c r="G9" s="526" t="s">
        <v>746</v>
      </c>
      <c r="H9" s="526" t="s">
        <v>500</v>
      </c>
      <c r="I9" s="526" t="s">
        <v>747</v>
      </c>
      <c r="J9" s="526" t="s">
        <v>748</v>
      </c>
      <c r="K9" s="526" t="s">
        <v>749</v>
      </c>
      <c r="L9" s="527">
        <v>580.38</v>
      </c>
      <c r="M9" s="527">
        <v>1160.76</v>
      </c>
      <c r="N9" s="526">
        <v>2</v>
      </c>
      <c r="O9" s="611">
        <v>2</v>
      </c>
      <c r="P9" s="527">
        <v>580.38</v>
      </c>
      <c r="Q9" s="544">
        <v>0.5</v>
      </c>
      <c r="R9" s="526">
        <v>1</v>
      </c>
      <c r="S9" s="544">
        <v>0.5</v>
      </c>
      <c r="T9" s="611">
        <v>1</v>
      </c>
      <c r="U9" s="567">
        <v>0.5</v>
      </c>
    </row>
    <row r="10" spans="1:21" ht="14.4" customHeight="1" x14ac:dyDescent="0.3">
      <c r="A10" s="525">
        <v>34</v>
      </c>
      <c r="B10" s="526" t="s">
        <v>707</v>
      </c>
      <c r="C10" s="526" t="s">
        <v>709</v>
      </c>
      <c r="D10" s="609" t="s">
        <v>1083</v>
      </c>
      <c r="E10" s="610" t="s">
        <v>718</v>
      </c>
      <c r="F10" s="526" t="s">
        <v>708</v>
      </c>
      <c r="G10" s="526" t="s">
        <v>750</v>
      </c>
      <c r="H10" s="526" t="s">
        <v>500</v>
      </c>
      <c r="I10" s="526" t="s">
        <v>751</v>
      </c>
      <c r="J10" s="526" t="s">
        <v>752</v>
      </c>
      <c r="K10" s="526" t="s">
        <v>753</v>
      </c>
      <c r="L10" s="527">
        <v>0</v>
      </c>
      <c r="M10" s="527">
        <v>0</v>
      </c>
      <c r="N10" s="526">
        <v>6</v>
      </c>
      <c r="O10" s="611">
        <v>2.5</v>
      </c>
      <c r="P10" s="527">
        <v>0</v>
      </c>
      <c r="Q10" s="544"/>
      <c r="R10" s="526">
        <v>2</v>
      </c>
      <c r="S10" s="544">
        <v>0.33333333333333331</v>
      </c>
      <c r="T10" s="611">
        <v>1</v>
      </c>
      <c r="U10" s="567">
        <v>0.4</v>
      </c>
    </row>
    <row r="11" spans="1:21" ht="14.4" customHeight="1" x14ac:dyDescent="0.3">
      <c r="A11" s="525">
        <v>34</v>
      </c>
      <c r="B11" s="526" t="s">
        <v>707</v>
      </c>
      <c r="C11" s="526" t="s">
        <v>709</v>
      </c>
      <c r="D11" s="609" t="s">
        <v>1083</v>
      </c>
      <c r="E11" s="610" t="s">
        <v>718</v>
      </c>
      <c r="F11" s="526" t="s">
        <v>708</v>
      </c>
      <c r="G11" s="526" t="s">
        <v>754</v>
      </c>
      <c r="H11" s="526" t="s">
        <v>500</v>
      </c>
      <c r="I11" s="526" t="s">
        <v>755</v>
      </c>
      <c r="J11" s="526" t="s">
        <v>756</v>
      </c>
      <c r="K11" s="526" t="s">
        <v>757</v>
      </c>
      <c r="L11" s="527">
        <v>18.809999999999999</v>
      </c>
      <c r="M11" s="527">
        <v>18.809999999999999</v>
      </c>
      <c r="N11" s="526">
        <v>1</v>
      </c>
      <c r="O11" s="611">
        <v>1</v>
      </c>
      <c r="P11" s="527">
        <v>18.809999999999999</v>
      </c>
      <c r="Q11" s="544">
        <v>1</v>
      </c>
      <c r="R11" s="526">
        <v>1</v>
      </c>
      <c r="S11" s="544">
        <v>1</v>
      </c>
      <c r="T11" s="611">
        <v>1</v>
      </c>
      <c r="U11" s="567">
        <v>1</v>
      </c>
    </row>
    <row r="12" spans="1:21" ht="14.4" customHeight="1" x14ac:dyDescent="0.3">
      <c r="A12" s="525">
        <v>34</v>
      </c>
      <c r="B12" s="526" t="s">
        <v>707</v>
      </c>
      <c r="C12" s="526" t="s">
        <v>709</v>
      </c>
      <c r="D12" s="609" t="s">
        <v>1083</v>
      </c>
      <c r="E12" s="610" t="s">
        <v>718</v>
      </c>
      <c r="F12" s="526" t="s">
        <v>708</v>
      </c>
      <c r="G12" s="526" t="s">
        <v>758</v>
      </c>
      <c r="H12" s="526" t="s">
        <v>529</v>
      </c>
      <c r="I12" s="526" t="s">
        <v>759</v>
      </c>
      <c r="J12" s="526" t="s">
        <v>760</v>
      </c>
      <c r="K12" s="526" t="s">
        <v>761</v>
      </c>
      <c r="L12" s="527">
        <v>42.51</v>
      </c>
      <c r="M12" s="527">
        <v>42.51</v>
      </c>
      <c r="N12" s="526">
        <v>1</v>
      </c>
      <c r="O12" s="611">
        <v>0.5</v>
      </c>
      <c r="P12" s="527"/>
      <c r="Q12" s="544">
        <v>0</v>
      </c>
      <c r="R12" s="526"/>
      <c r="S12" s="544">
        <v>0</v>
      </c>
      <c r="T12" s="611"/>
      <c r="U12" s="567">
        <v>0</v>
      </c>
    </row>
    <row r="13" spans="1:21" ht="14.4" customHeight="1" x14ac:dyDescent="0.3">
      <c r="A13" s="525">
        <v>34</v>
      </c>
      <c r="B13" s="526" t="s">
        <v>707</v>
      </c>
      <c r="C13" s="526" t="s">
        <v>709</v>
      </c>
      <c r="D13" s="609" t="s">
        <v>1083</v>
      </c>
      <c r="E13" s="610" t="s">
        <v>718</v>
      </c>
      <c r="F13" s="526" t="s">
        <v>708</v>
      </c>
      <c r="G13" s="526" t="s">
        <v>758</v>
      </c>
      <c r="H13" s="526" t="s">
        <v>500</v>
      </c>
      <c r="I13" s="526" t="s">
        <v>762</v>
      </c>
      <c r="J13" s="526" t="s">
        <v>763</v>
      </c>
      <c r="K13" s="526" t="s">
        <v>761</v>
      </c>
      <c r="L13" s="527">
        <v>42.51</v>
      </c>
      <c r="M13" s="527">
        <v>170.04</v>
      </c>
      <c r="N13" s="526">
        <v>4</v>
      </c>
      <c r="O13" s="611">
        <v>2.5</v>
      </c>
      <c r="P13" s="527">
        <v>170.04</v>
      </c>
      <c r="Q13" s="544">
        <v>1</v>
      </c>
      <c r="R13" s="526">
        <v>4</v>
      </c>
      <c r="S13" s="544">
        <v>1</v>
      </c>
      <c r="T13" s="611">
        <v>2.5</v>
      </c>
      <c r="U13" s="567">
        <v>1</v>
      </c>
    </row>
    <row r="14" spans="1:21" ht="14.4" customHeight="1" x14ac:dyDescent="0.3">
      <c r="A14" s="525">
        <v>34</v>
      </c>
      <c r="B14" s="526" t="s">
        <v>707</v>
      </c>
      <c r="C14" s="526" t="s">
        <v>709</v>
      </c>
      <c r="D14" s="609" t="s">
        <v>1083</v>
      </c>
      <c r="E14" s="610" t="s">
        <v>718</v>
      </c>
      <c r="F14" s="526" t="s">
        <v>708</v>
      </c>
      <c r="G14" s="526" t="s">
        <v>764</v>
      </c>
      <c r="H14" s="526" t="s">
        <v>500</v>
      </c>
      <c r="I14" s="526" t="s">
        <v>765</v>
      </c>
      <c r="J14" s="526" t="s">
        <v>766</v>
      </c>
      <c r="K14" s="526" t="s">
        <v>767</v>
      </c>
      <c r="L14" s="527">
        <v>78.33</v>
      </c>
      <c r="M14" s="527">
        <v>156.66</v>
      </c>
      <c r="N14" s="526">
        <v>2</v>
      </c>
      <c r="O14" s="611">
        <v>0.5</v>
      </c>
      <c r="P14" s="527"/>
      <c r="Q14" s="544">
        <v>0</v>
      </c>
      <c r="R14" s="526"/>
      <c r="S14" s="544">
        <v>0</v>
      </c>
      <c r="T14" s="611"/>
      <c r="U14" s="567">
        <v>0</v>
      </c>
    </row>
    <row r="15" spans="1:21" ht="14.4" customHeight="1" x14ac:dyDescent="0.3">
      <c r="A15" s="525">
        <v>34</v>
      </c>
      <c r="B15" s="526" t="s">
        <v>707</v>
      </c>
      <c r="C15" s="526" t="s">
        <v>709</v>
      </c>
      <c r="D15" s="609" t="s">
        <v>1083</v>
      </c>
      <c r="E15" s="610" t="s">
        <v>718</v>
      </c>
      <c r="F15" s="526" t="s">
        <v>708</v>
      </c>
      <c r="G15" s="526" t="s">
        <v>764</v>
      </c>
      <c r="H15" s="526" t="s">
        <v>500</v>
      </c>
      <c r="I15" s="526" t="s">
        <v>768</v>
      </c>
      <c r="J15" s="526" t="s">
        <v>766</v>
      </c>
      <c r="K15" s="526" t="s">
        <v>769</v>
      </c>
      <c r="L15" s="527">
        <v>0</v>
      </c>
      <c r="M15" s="527">
        <v>0</v>
      </c>
      <c r="N15" s="526">
        <v>2</v>
      </c>
      <c r="O15" s="611">
        <v>1.5</v>
      </c>
      <c r="P15" s="527">
        <v>0</v>
      </c>
      <c r="Q15" s="544"/>
      <c r="R15" s="526">
        <v>1</v>
      </c>
      <c r="S15" s="544">
        <v>0.5</v>
      </c>
      <c r="T15" s="611">
        <v>1</v>
      </c>
      <c r="U15" s="567">
        <v>0.66666666666666663</v>
      </c>
    </row>
    <row r="16" spans="1:21" ht="14.4" customHeight="1" x14ac:dyDescent="0.3">
      <c r="A16" s="525">
        <v>34</v>
      </c>
      <c r="B16" s="526" t="s">
        <v>707</v>
      </c>
      <c r="C16" s="526" t="s">
        <v>709</v>
      </c>
      <c r="D16" s="609" t="s">
        <v>1083</v>
      </c>
      <c r="E16" s="610" t="s">
        <v>718</v>
      </c>
      <c r="F16" s="526" t="s">
        <v>708</v>
      </c>
      <c r="G16" s="526" t="s">
        <v>770</v>
      </c>
      <c r="H16" s="526" t="s">
        <v>500</v>
      </c>
      <c r="I16" s="526" t="s">
        <v>771</v>
      </c>
      <c r="J16" s="526" t="s">
        <v>772</v>
      </c>
      <c r="K16" s="526" t="s">
        <v>773</v>
      </c>
      <c r="L16" s="527">
        <v>108.44</v>
      </c>
      <c r="M16" s="527">
        <v>108.44</v>
      </c>
      <c r="N16" s="526">
        <v>1</v>
      </c>
      <c r="O16" s="611">
        <v>1</v>
      </c>
      <c r="P16" s="527">
        <v>108.44</v>
      </c>
      <c r="Q16" s="544">
        <v>1</v>
      </c>
      <c r="R16" s="526">
        <v>1</v>
      </c>
      <c r="S16" s="544">
        <v>1</v>
      </c>
      <c r="T16" s="611">
        <v>1</v>
      </c>
      <c r="U16" s="567">
        <v>1</v>
      </c>
    </row>
    <row r="17" spans="1:21" ht="14.4" customHeight="1" x14ac:dyDescent="0.3">
      <c r="A17" s="525">
        <v>34</v>
      </c>
      <c r="B17" s="526" t="s">
        <v>707</v>
      </c>
      <c r="C17" s="526" t="s">
        <v>709</v>
      </c>
      <c r="D17" s="609" t="s">
        <v>1083</v>
      </c>
      <c r="E17" s="610" t="s">
        <v>718</v>
      </c>
      <c r="F17" s="526" t="s">
        <v>708</v>
      </c>
      <c r="G17" s="526" t="s">
        <v>774</v>
      </c>
      <c r="H17" s="526" t="s">
        <v>529</v>
      </c>
      <c r="I17" s="526" t="s">
        <v>775</v>
      </c>
      <c r="J17" s="526" t="s">
        <v>776</v>
      </c>
      <c r="K17" s="526" t="s">
        <v>777</v>
      </c>
      <c r="L17" s="527">
        <v>10.41</v>
      </c>
      <c r="M17" s="527">
        <v>41.64</v>
      </c>
      <c r="N17" s="526">
        <v>4</v>
      </c>
      <c r="O17" s="611">
        <v>1</v>
      </c>
      <c r="P17" s="527">
        <v>41.64</v>
      </c>
      <c r="Q17" s="544">
        <v>1</v>
      </c>
      <c r="R17" s="526">
        <v>4</v>
      </c>
      <c r="S17" s="544">
        <v>1</v>
      </c>
      <c r="T17" s="611">
        <v>1</v>
      </c>
      <c r="U17" s="567">
        <v>1</v>
      </c>
    </row>
    <row r="18" spans="1:21" ht="14.4" customHeight="1" x14ac:dyDescent="0.3">
      <c r="A18" s="525">
        <v>34</v>
      </c>
      <c r="B18" s="526" t="s">
        <v>707</v>
      </c>
      <c r="C18" s="526" t="s">
        <v>709</v>
      </c>
      <c r="D18" s="609" t="s">
        <v>1083</v>
      </c>
      <c r="E18" s="610" t="s">
        <v>718</v>
      </c>
      <c r="F18" s="526" t="s">
        <v>708</v>
      </c>
      <c r="G18" s="526" t="s">
        <v>774</v>
      </c>
      <c r="H18" s="526" t="s">
        <v>529</v>
      </c>
      <c r="I18" s="526" t="s">
        <v>775</v>
      </c>
      <c r="J18" s="526" t="s">
        <v>776</v>
      </c>
      <c r="K18" s="526" t="s">
        <v>777</v>
      </c>
      <c r="L18" s="527">
        <v>10.34</v>
      </c>
      <c r="M18" s="527">
        <v>20.68</v>
      </c>
      <c r="N18" s="526">
        <v>2</v>
      </c>
      <c r="O18" s="611">
        <v>0.5</v>
      </c>
      <c r="P18" s="527"/>
      <c r="Q18" s="544">
        <v>0</v>
      </c>
      <c r="R18" s="526"/>
      <c r="S18" s="544">
        <v>0</v>
      </c>
      <c r="T18" s="611"/>
      <c r="U18" s="567">
        <v>0</v>
      </c>
    </row>
    <row r="19" spans="1:21" ht="14.4" customHeight="1" x14ac:dyDescent="0.3">
      <c r="A19" s="525">
        <v>34</v>
      </c>
      <c r="B19" s="526" t="s">
        <v>707</v>
      </c>
      <c r="C19" s="526" t="s">
        <v>709</v>
      </c>
      <c r="D19" s="609" t="s">
        <v>1083</v>
      </c>
      <c r="E19" s="610" t="s">
        <v>718</v>
      </c>
      <c r="F19" s="526" t="s">
        <v>708</v>
      </c>
      <c r="G19" s="526" t="s">
        <v>778</v>
      </c>
      <c r="H19" s="526" t="s">
        <v>500</v>
      </c>
      <c r="I19" s="526" t="s">
        <v>779</v>
      </c>
      <c r="J19" s="526" t="s">
        <v>780</v>
      </c>
      <c r="K19" s="526" t="s">
        <v>781</v>
      </c>
      <c r="L19" s="527">
        <v>77.14</v>
      </c>
      <c r="M19" s="527">
        <v>77.14</v>
      </c>
      <c r="N19" s="526">
        <v>1</v>
      </c>
      <c r="O19" s="611">
        <v>0.5</v>
      </c>
      <c r="P19" s="527"/>
      <c r="Q19" s="544">
        <v>0</v>
      </c>
      <c r="R19" s="526"/>
      <c r="S19" s="544">
        <v>0</v>
      </c>
      <c r="T19" s="611"/>
      <c r="U19" s="567">
        <v>0</v>
      </c>
    </row>
    <row r="20" spans="1:21" ht="14.4" customHeight="1" x14ac:dyDescent="0.3">
      <c r="A20" s="525">
        <v>34</v>
      </c>
      <c r="B20" s="526" t="s">
        <v>707</v>
      </c>
      <c r="C20" s="526" t="s">
        <v>709</v>
      </c>
      <c r="D20" s="609" t="s">
        <v>1083</v>
      </c>
      <c r="E20" s="610" t="s">
        <v>718</v>
      </c>
      <c r="F20" s="526" t="s">
        <v>708</v>
      </c>
      <c r="G20" s="526" t="s">
        <v>778</v>
      </c>
      <c r="H20" s="526" t="s">
        <v>500</v>
      </c>
      <c r="I20" s="526" t="s">
        <v>782</v>
      </c>
      <c r="J20" s="526" t="s">
        <v>780</v>
      </c>
      <c r="K20" s="526" t="s">
        <v>783</v>
      </c>
      <c r="L20" s="527">
        <v>257.14</v>
      </c>
      <c r="M20" s="527">
        <v>257.14</v>
      </c>
      <c r="N20" s="526">
        <v>1</v>
      </c>
      <c r="O20" s="611">
        <v>1</v>
      </c>
      <c r="P20" s="527"/>
      <c r="Q20" s="544">
        <v>0</v>
      </c>
      <c r="R20" s="526"/>
      <c r="S20" s="544">
        <v>0</v>
      </c>
      <c r="T20" s="611"/>
      <c r="U20" s="567">
        <v>0</v>
      </c>
    </row>
    <row r="21" spans="1:21" ht="14.4" customHeight="1" x14ac:dyDescent="0.3">
      <c r="A21" s="525">
        <v>34</v>
      </c>
      <c r="B21" s="526" t="s">
        <v>707</v>
      </c>
      <c r="C21" s="526" t="s">
        <v>709</v>
      </c>
      <c r="D21" s="609" t="s">
        <v>1083</v>
      </c>
      <c r="E21" s="610" t="s">
        <v>718</v>
      </c>
      <c r="F21" s="526" t="s">
        <v>708</v>
      </c>
      <c r="G21" s="526" t="s">
        <v>784</v>
      </c>
      <c r="H21" s="526" t="s">
        <v>500</v>
      </c>
      <c r="I21" s="526" t="s">
        <v>785</v>
      </c>
      <c r="J21" s="526" t="s">
        <v>786</v>
      </c>
      <c r="K21" s="526" t="s">
        <v>787</v>
      </c>
      <c r="L21" s="527">
        <v>42.08</v>
      </c>
      <c r="M21" s="527">
        <v>168.32</v>
      </c>
      <c r="N21" s="526">
        <v>4</v>
      </c>
      <c r="O21" s="611">
        <v>1</v>
      </c>
      <c r="P21" s="527">
        <v>84.16</v>
      </c>
      <c r="Q21" s="544">
        <v>0.5</v>
      </c>
      <c r="R21" s="526">
        <v>2</v>
      </c>
      <c r="S21" s="544">
        <v>0.5</v>
      </c>
      <c r="T21" s="611">
        <v>0.5</v>
      </c>
      <c r="U21" s="567">
        <v>0.5</v>
      </c>
    </row>
    <row r="22" spans="1:21" ht="14.4" customHeight="1" x14ac:dyDescent="0.3">
      <c r="A22" s="525">
        <v>34</v>
      </c>
      <c r="B22" s="526" t="s">
        <v>707</v>
      </c>
      <c r="C22" s="526" t="s">
        <v>709</v>
      </c>
      <c r="D22" s="609" t="s">
        <v>1083</v>
      </c>
      <c r="E22" s="610" t="s">
        <v>718</v>
      </c>
      <c r="F22" s="526" t="s">
        <v>708</v>
      </c>
      <c r="G22" s="526" t="s">
        <v>788</v>
      </c>
      <c r="H22" s="526" t="s">
        <v>500</v>
      </c>
      <c r="I22" s="526" t="s">
        <v>789</v>
      </c>
      <c r="J22" s="526" t="s">
        <v>790</v>
      </c>
      <c r="K22" s="526" t="s">
        <v>791</v>
      </c>
      <c r="L22" s="527">
        <v>55.16</v>
      </c>
      <c r="M22" s="527">
        <v>55.16</v>
      </c>
      <c r="N22" s="526">
        <v>1</v>
      </c>
      <c r="O22" s="611">
        <v>0.5</v>
      </c>
      <c r="P22" s="527"/>
      <c r="Q22" s="544">
        <v>0</v>
      </c>
      <c r="R22" s="526"/>
      <c r="S22" s="544">
        <v>0</v>
      </c>
      <c r="T22" s="611"/>
      <c r="U22" s="567">
        <v>0</v>
      </c>
    </row>
    <row r="23" spans="1:21" ht="14.4" customHeight="1" x14ac:dyDescent="0.3">
      <c r="A23" s="525">
        <v>34</v>
      </c>
      <c r="B23" s="526" t="s">
        <v>707</v>
      </c>
      <c r="C23" s="526" t="s">
        <v>709</v>
      </c>
      <c r="D23" s="609" t="s">
        <v>1083</v>
      </c>
      <c r="E23" s="610" t="s">
        <v>719</v>
      </c>
      <c r="F23" s="526" t="s">
        <v>708</v>
      </c>
      <c r="G23" s="526" t="s">
        <v>792</v>
      </c>
      <c r="H23" s="526" t="s">
        <v>500</v>
      </c>
      <c r="I23" s="526" t="s">
        <v>793</v>
      </c>
      <c r="J23" s="526" t="s">
        <v>794</v>
      </c>
      <c r="K23" s="526" t="s">
        <v>795</v>
      </c>
      <c r="L23" s="527">
        <v>751.47</v>
      </c>
      <c r="M23" s="527">
        <v>751.47</v>
      </c>
      <c r="N23" s="526">
        <v>1</v>
      </c>
      <c r="O23" s="611">
        <v>1</v>
      </c>
      <c r="P23" s="527">
        <v>751.47</v>
      </c>
      <c r="Q23" s="544">
        <v>1</v>
      </c>
      <c r="R23" s="526">
        <v>1</v>
      </c>
      <c r="S23" s="544">
        <v>1</v>
      </c>
      <c r="T23" s="611">
        <v>1</v>
      </c>
      <c r="U23" s="567">
        <v>1</v>
      </c>
    </row>
    <row r="24" spans="1:21" ht="14.4" customHeight="1" x14ac:dyDescent="0.3">
      <c r="A24" s="525">
        <v>34</v>
      </c>
      <c r="B24" s="526" t="s">
        <v>707</v>
      </c>
      <c r="C24" s="526" t="s">
        <v>709</v>
      </c>
      <c r="D24" s="609" t="s">
        <v>1083</v>
      </c>
      <c r="E24" s="610" t="s">
        <v>719</v>
      </c>
      <c r="F24" s="526" t="s">
        <v>708</v>
      </c>
      <c r="G24" s="526" t="s">
        <v>796</v>
      </c>
      <c r="H24" s="526" t="s">
        <v>500</v>
      </c>
      <c r="I24" s="526" t="s">
        <v>797</v>
      </c>
      <c r="J24" s="526" t="s">
        <v>798</v>
      </c>
      <c r="K24" s="526" t="s">
        <v>799</v>
      </c>
      <c r="L24" s="527">
        <v>79.069999999999993</v>
      </c>
      <c r="M24" s="527">
        <v>79.069999999999993</v>
      </c>
      <c r="N24" s="526">
        <v>1</v>
      </c>
      <c r="O24" s="611">
        <v>1</v>
      </c>
      <c r="P24" s="527">
        <v>79.069999999999993</v>
      </c>
      <c r="Q24" s="544">
        <v>1</v>
      </c>
      <c r="R24" s="526">
        <v>1</v>
      </c>
      <c r="S24" s="544">
        <v>1</v>
      </c>
      <c r="T24" s="611">
        <v>1</v>
      </c>
      <c r="U24" s="567">
        <v>1</v>
      </c>
    </row>
    <row r="25" spans="1:21" ht="14.4" customHeight="1" x14ac:dyDescent="0.3">
      <c r="A25" s="525">
        <v>34</v>
      </c>
      <c r="B25" s="526" t="s">
        <v>707</v>
      </c>
      <c r="C25" s="526" t="s">
        <v>709</v>
      </c>
      <c r="D25" s="609" t="s">
        <v>1083</v>
      </c>
      <c r="E25" s="610" t="s">
        <v>720</v>
      </c>
      <c r="F25" s="526" t="s">
        <v>708</v>
      </c>
      <c r="G25" s="526" t="s">
        <v>800</v>
      </c>
      <c r="H25" s="526" t="s">
        <v>500</v>
      </c>
      <c r="I25" s="526" t="s">
        <v>801</v>
      </c>
      <c r="J25" s="526" t="s">
        <v>802</v>
      </c>
      <c r="K25" s="526" t="s">
        <v>803</v>
      </c>
      <c r="L25" s="527">
        <v>89.91</v>
      </c>
      <c r="M25" s="527">
        <v>179.82</v>
      </c>
      <c r="N25" s="526">
        <v>2</v>
      </c>
      <c r="O25" s="611">
        <v>0.5</v>
      </c>
      <c r="P25" s="527">
        <v>179.82</v>
      </c>
      <c r="Q25" s="544">
        <v>1</v>
      </c>
      <c r="R25" s="526">
        <v>2</v>
      </c>
      <c r="S25" s="544">
        <v>1</v>
      </c>
      <c r="T25" s="611">
        <v>0.5</v>
      </c>
      <c r="U25" s="567">
        <v>1</v>
      </c>
    </row>
    <row r="26" spans="1:21" ht="14.4" customHeight="1" x14ac:dyDescent="0.3">
      <c r="A26" s="525">
        <v>34</v>
      </c>
      <c r="B26" s="526" t="s">
        <v>707</v>
      </c>
      <c r="C26" s="526" t="s">
        <v>709</v>
      </c>
      <c r="D26" s="609" t="s">
        <v>1083</v>
      </c>
      <c r="E26" s="610" t="s">
        <v>720</v>
      </c>
      <c r="F26" s="526" t="s">
        <v>708</v>
      </c>
      <c r="G26" s="526" t="s">
        <v>804</v>
      </c>
      <c r="H26" s="526" t="s">
        <v>500</v>
      </c>
      <c r="I26" s="526" t="s">
        <v>805</v>
      </c>
      <c r="J26" s="526" t="s">
        <v>806</v>
      </c>
      <c r="K26" s="526" t="s">
        <v>807</v>
      </c>
      <c r="L26" s="527">
        <v>138.31</v>
      </c>
      <c r="M26" s="527">
        <v>276.62</v>
      </c>
      <c r="N26" s="526">
        <v>2</v>
      </c>
      <c r="O26" s="611">
        <v>0.5</v>
      </c>
      <c r="P26" s="527">
        <v>276.62</v>
      </c>
      <c r="Q26" s="544">
        <v>1</v>
      </c>
      <c r="R26" s="526">
        <v>2</v>
      </c>
      <c r="S26" s="544">
        <v>1</v>
      </c>
      <c r="T26" s="611">
        <v>0.5</v>
      </c>
      <c r="U26" s="567">
        <v>1</v>
      </c>
    </row>
    <row r="27" spans="1:21" ht="14.4" customHeight="1" x14ac:dyDescent="0.3">
      <c r="A27" s="525">
        <v>34</v>
      </c>
      <c r="B27" s="526" t="s">
        <v>707</v>
      </c>
      <c r="C27" s="526" t="s">
        <v>709</v>
      </c>
      <c r="D27" s="609" t="s">
        <v>1083</v>
      </c>
      <c r="E27" s="610" t="s">
        <v>721</v>
      </c>
      <c r="F27" s="526" t="s">
        <v>708</v>
      </c>
      <c r="G27" s="526" t="s">
        <v>808</v>
      </c>
      <c r="H27" s="526" t="s">
        <v>500</v>
      </c>
      <c r="I27" s="526" t="s">
        <v>809</v>
      </c>
      <c r="J27" s="526" t="s">
        <v>810</v>
      </c>
      <c r="K27" s="526" t="s">
        <v>811</v>
      </c>
      <c r="L27" s="527">
        <v>72.64</v>
      </c>
      <c r="M27" s="527">
        <v>72.64</v>
      </c>
      <c r="N27" s="526">
        <v>1</v>
      </c>
      <c r="O27" s="611">
        <v>0.5</v>
      </c>
      <c r="P27" s="527">
        <v>72.64</v>
      </c>
      <c r="Q27" s="544">
        <v>1</v>
      </c>
      <c r="R27" s="526">
        <v>1</v>
      </c>
      <c r="S27" s="544">
        <v>1</v>
      </c>
      <c r="T27" s="611">
        <v>0.5</v>
      </c>
      <c r="U27" s="567">
        <v>1</v>
      </c>
    </row>
    <row r="28" spans="1:21" ht="14.4" customHeight="1" x14ac:dyDescent="0.3">
      <c r="A28" s="525">
        <v>34</v>
      </c>
      <c r="B28" s="526" t="s">
        <v>707</v>
      </c>
      <c r="C28" s="526" t="s">
        <v>709</v>
      </c>
      <c r="D28" s="609" t="s">
        <v>1083</v>
      </c>
      <c r="E28" s="610" t="s">
        <v>721</v>
      </c>
      <c r="F28" s="526" t="s">
        <v>708</v>
      </c>
      <c r="G28" s="526" t="s">
        <v>812</v>
      </c>
      <c r="H28" s="526" t="s">
        <v>500</v>
      </c>
      <c r="I28" s="526" t="s">
        <v>813</v>
      </c>
      <c r="J28" s="526" t="s">
        <v>814</v>
      </c>
      <c r="K28" s="526" t="s">
        <v>815</v>
      </c>
      <c r="L28" s="527">
        <v>79.58</v>
      </c>
      <c r="M28" s="527">
        <v>79.58</v>
      </c>
      <c r="N28" s="526">
        <v>1</v>
      </c>
      <c r="O28" s="611">
        <v>1</v>
      </c>
      <c r="P28" s="527">
        <v>79.58</v>
      </c>
      <c r="Q28" s="544">
        <v>1</v>
      </c>
      <c r="R28" s="526">
        <v>1</v>
      </c>
      <c r="S28" s="544">
        <v>1</v>
      </c>
      <c r="T28" s="611">
        <v>1</v>
      </c>
      <c r="U28" s="567">
        <v>1</v>
      </c>
    </row>
    <row r="29" spans="1:21" ht="14.4" customHeight="1" x14ac:dyDescent="0.3">
      <c r="A29" s="525">
        <v>34</v>
      </c>
      <c r="B29" s="526" t="s">
        <v>707</v>
      </c>
      <c r="C29" s="526" t="s">
        <v>709</v>
      </c>
      <c r="D29" s="609" t="s">
        <v>1083</v>
      </c>
      <c r="E29" s="610" t="s">
        <v>721</v>
      </c>
      <c r="F29" s="526" t="s">
        <v>708</v>
      </c>
      <c r="G29" s="526" t="s">
        <v>816</v>
      </c>
      <c r="H29" s="526" t="s">
        <v>500</v>
      </c>
      <c r="I29" s="526" t="s">
        <v>817</v>
      </c>
      <c r="J29" s="526" t="s">
        <v>818</v>
      </c>
      <c r="K29" s="526" t="s">
        <v>819</v>
      </c>
      <c r="L29" s="527">
        <v>126.59</v>
      </c>
      <c r="M29" s="527">
        <v>253.18</v>
      </c>
      <c r="N29" s="526">
        <v>2</v>
      </c>
      <c r="O29" s="611">
        <v>1.5</v>
      </c>
      <c r="P29" s="527">
        <v>253.18</v>
      </c>
      <c r="Q29" s="544">
        <v>1</v>
      </c>
      <c r="R29" s="526">
        <v>2</v>
      </c>
      <c r="S29" s="544">
        <v>1</v>
      </c>
      <c r="T29" s="611">
        <v>1.5</v>
      </c>
      <c r="U29" s="567">
        <v>1</v>
      </c>
    </row>
    <row r="30" spans="1:21" ht="14.4" customHeight="1" x14ac:dyDescent="0.3">
      <c r="A30" s="525">
        <v>34</v>
      </c>
      <c r="B30" s="526" t="s">
        <v>707</v>
      </c>
      <c r="C30" s="526" t="s">
        <v>709</v>
      </c>
      <c r="D30" s="609" t="s">
        <v>1083</v>
      </c>
      <c r="E30" s="610" t="s">
        <v>721</v>
      </c>
      <c r="F30" s="526" t="s">
        <v>708</v>
      </c>
      <c r="G30" s="526" t="s">
        <v>820</v>
      </c>
      <c r="H30" s="526" t="s">
        <v>500</v>
      </c>
      <c r="I30" s="526" t="s">
        <v>821</v>
      </c>
      <c r="J30" s="526" t="s">
        <v>822</v>
      </c>
      <c r="K30" s="526" t="s">
        <v>823</v>
      </c>
      <c r="L30" s="527">
        <v>38.56</v>
      </c>
      <c r="M30" s="527">
        <v>38.56</v>
      </c>
      <c r="N30" s="526">
        <v>1</v>
      </c>
      <c r="O30" s="611">
        <v>0.5</v>
      </c>
      <c r="P30" s="527">
        <v>38.56</v>
      </c>
      <c r="Q30" s="544">
        <v>1</v>
      </c>
      <c r="R30" s="526">
        <v>1</v>
      </c>
      <c r="S30" s="544">
        <v>1</v>
      </c>
      <c r="T30" s="611">
        <v>0.5</v>
      </c>
      <c r="U30" s="567">
        <v>1</v>
      </c>
    </row>
    <row r="31" spans="1:21" ht="14.4" customHeight="1" x14ac:dyDescent="0.3">
      <c r="A31" s="525">
        <v>34</v>
      </c>
      <c r="B31" s="526" t="s">
        <v>707</v>
      </c>
      <c r="C31" s="526" t="s">
        <v>709</v>
      </c>
      <c r="D31" s="609" t="s">
        <v>1083</v>
      </c>
      <c r="E31" s="610" t="s">
        <v>721</v>
      </c>
      <c r="F31" s="526" t="s">
        <v>708</v>
      </c>
      <c r="G31" s="526" t="s">
        <v>824</v>
      </c>
      <c r="H31" s="526" t="s">
        <v>500</v>
      </c>
      <c r="I31" s="526" t="s">
        <v>825</v>
      </c>
      <c r="J31" s="526" t="s">
        <v>826</v>
      </c>
      <c r="K31" s="526" t="s">
        <v>827</v>
      </c>
      <c r="L31" s="527">
        <v>59.78</v>
      </c>
      <c r="M31" s="527">
        <v>119.56</v>
      </c>
      <c r="N31" s="526">
        <v>2</v>
      </c>
      <c r="O31" s="611">
        <v>1.5</v>
      </c>
      <c r="P31" s="527">
        <v>119.56</v>
      </c>
      <c r="Q31" s="544">
        <v>1</v>
      </c>
      <c r="R31" s="526">
        <v>2</v>
      </c>
      <c r="S31" s="544">
        <v>1</v>
      </c>
      <c r="T31" s="611">
        <v>1.5</v>
      </c>
      <c r="U31" s="567">
        <v>1</v>
      </c>
    </row>
    <row r="32" spans="1:21" ht="14.4" customHeight="1" x14ac:dyDescent="0.3">
      <c r="A32" s="525">
        <v>34</v>
      </c>
      <c r="B32" s="526" t="s">
        <v>707</v>
      </c>
      <c r="C32" s="526" t="s">
        <v>709</v>
      </c>
      <c r="D32" s="609" t="s">
        <v>1083</v>
      </c>
      <c r="E32" s="610" t="s">
        <v>721</v>
      </c>
      <c r="F32" s="526" t="s">
        <v>708</v>
      </c>
      <c r="G32" s="526" t="s">
        <v>828</v>
      </c>
      <c r="H32" s="526" t="s">
        <v>500</v>
      </c>
      <c r="I32" s="526" t="s">
        <v>829</v>
      </c>
      <c r="J32" s="526" t="s">
        <v>830</v>
      </c>
      <c r="K32" s="526" t="s">
        <v>831</v>
      </c>
      <c r="L32" s="527">
        <v>82.17</v>
      </c>
      <c r="M32" s="527">
        <v>164.34</v>
      </c>
      <c r="N32" s="526">
        <v>2</v>
      </c>
      <c r="O32" s="611">
        <v>1</v>
      </c>
      <c r="P32" s="527">
        <v>164.34</v>
      </c>
      <c r="Q32" s="544">
        <v>1</v>
      </c>
      <c r="R32" s="526">
        <v>2</v>
      </c>
      <c r="S32" s="544">
        <v>1</v>
      </c>
      <c r="T32" s="611">
        <v>1</v>
      </c>
      <c r="U32" s="567">
        <v>1</v>
      </c>
    </row>
    <row r="33" spans="1:21" ht="14.4" customHeight="1" x14ac:dyDescent="0.3">
      <c r="A33" s="525">
        <v>34</v>
      </c>
      <c r="B33" s="526" t="s">
        <v>707</v>
      </c>
      <c r="C33" s="526" t="s">
        <v>709</v>
      </c>
      <c r="D33" s="609" t="s">
        <v>1083</v>
      </c>
      <c r="E33" s="610" t="s">
        <v>724</v>
      </c>
      <c r="F33" s="526" t="s">
        <v>708</v>
      </c>
      <c r="G33" s="526" t="s">
        <v>832</v>
      </c>
      <c r="H33" s="526" t="s">
        <v>500</v>
      </c>
      <c r="I33" s="526" t="s">
        <v>833</v>
      </c>
      <c r="J33" s="526" t="s">
        <v>834</v>
      </c>
      <c r="K33" s="526" t="s">
        <v>835</v>
      </c>
      <c r="L33" s="527">
        <v>205.84</v>
      </c>
      <c r="M33" s="527">
        <v>205.84</v>
      </c>
      <c r="N33" s="526">
        <v>1</v>
      </c>
      <c r="O33" s="611">
        <v>1</v>
      </c>
      <c r="P33" s="527">
        <v>205.84</v>
      </c>
      <c r="Q33" s="544">
        <v>1</v>
      </c>
      <c r="R33" s="526">
        <v>1</v>
      </c>
      <c r="S33" s="544">
        <v>1</v>
      </c>
      <c r="T33" s="611">
        <v>1</v>
      </c>
      <c r="U33" s="567">
        <v>1</v>
      </c>
    </row>
    <row r="34" spans="1:21" ht="14.4" customHeight="1" x14ac:dyDescent="0.3">
      <c r="A34" s="525">
        <v>34</v>
      </c>
      <c r="B34" s="526" t="s">
        <v>707</v>
      </c>
      <c r="C34" s="526" t="s">
        <v>709</v>
      </c>
      <c r="D34" s="609" t="s">
        <v>1083</v>
      </c>
      <c r="E34" s="610" t="s">
        <v>725</v>
      </c>
      <c r="F34" s="526" t="s">
        <v>708</v>
      </c>
      <c r="G34" s="526" t="s">
        <v>836</v>
      </c>
      <c r="H34" s="526" t="s">
        <v>500</v>
      </c>
      <c r="I34" s="526" t="s">
        <v>837</v>
      </c>
      <c r="J34" s="526" t="s">
        <v>838</v>
      </c>
      <c r="K34" s="526" t="s">
        <v>839</v>
      </c>
      <c r="L34" s="527">
        <v>42.05</v>
      </c>
      <c r="M34" s="527">
        <v>84.1</v>
      </c>
      <c r="N34" s="526">
        <v>2</v>
      </c>
      <c r="O34" s="611">
        <v>1</v>
      </c>
      <c r="P34" s="527">
        <v>84.1</v>
      </c>
      <c r="Q34" s="544">
        <v>1</v>
      </c>
      <c r="R34" s="526">
        <v>2</v>
      </c>
      <c r="S34" s="544">
        <v>1</v>
      </c>
      <c r="T34" s="611">
        <v>1</v>
      </c>
      <c r="U34" s="567">
        <v>1</v>
      </c>
    </row>
    <row r="35" spans="1:21" ht="14.4" customHeight="1" x14ac:dyDescent="0.3">
      <c r="A35" s="525">
        <v>34</v>
      </c>
      <c r="B35" s="526" t="s">
        <v>707</v>
      </c>
      <c r="C35" s="526" t="s">
        <v>709</v>
      </c>
      <c r="D35" s="609" t="s">
        <v>1083</v>
      </c>
      <c r="E35" s="610" t="s">
        <v>725</v>
      </c>
      <c r="F35" s="526" t="s">
        <v>708</v>
      </c>
      <c r="G35" s="526" t="s">
        <v>836</v>
      </c>
      <c r="H35" s="526" t="s">
        <v>500</v>
      </c>
      <c r="I35" s="526" t="s">
        <v>840</v>
      </c>
      <c r="J35" s="526" t="s">
        <v>838</v>
      </c>
      <c r="K35" s="526" t="s">
        <v>841</v>
      </c>
      <c r="L35" s="527">
        <v>42.05</v>
      </c>
      <c r="M35" s="527">
        <v>42.05</v>
      </c>
      <c r="N35" s="526">
        <v>1</v>
      </c>
      <c r="O35" s="611">
        <v>1</v>
      </c>
      <c r="P35" s="527">
        <v>42.05</v>
      </c>
      <c r="Q35" s="544">
        <v>1</v>
      </c>
      <c r="R35" s="526">
        <v>1</v>
      </c>
      <c r="S35" s="544">
        <v>1</v>
      </c>
      <c r="T35" s="611">
        <v>1</v>
      </c>
      <c r="U35" s="567">
        <v>1</v>
      </c>
    </row>
    <row r="36" spans="1:21" ht="14.4" customHeight="1" x14ac:dyDescent="0.3">
      <c r="A36" s="525">
        <v>34</v>
      </c>
      <c r="B36" s="526" t="s">
        <v>707</v>
      </c>
      <c r="C36" s="526" t="s">
        <v>709</v>
      </c>
      <c r="D36" s="609" t="s">
        <v>1083</v>
      </c>
      <c r="E36" s="610" t="s">
        <v>725</v>
      </c>
      <c r="F36" s="526" t="s">
        <v>708</v>
      </c>
      <c r="G36" s="526" t="s">
        <v>842</v>
      </c>
      <c r="H36" s="526" t="s">
        <v>500</v>
      </c>
      <c r="I36" s="526" t="s">
        <v>843</v>
      </c>
      <c r="J36" s="526" t="s">
        <v>844</v>
      </c>
      <c r="K36" s="526" t="s">
        <v>845</v>
      </c>
      <c r="L36" s="527">
        <v>0</v>
      </c>
      <c r="M36" s="527">
        <v>0</v>
      </c>
      <c r="N36" s="526">
        <v>1</v>
      </c>
      <c r="O36" s="611">
        <v>1</v>
      </c>
      <c r="P36" s="527"/>
      <c r="Q36" s="544"/>
      <c r="R36" s="526"/>
      <c r="S36" s="544">
        <v>0</v>
      </c>
      <c r="T36" s="611"/>
      <c r="U36" s="567">
        <v>0</v>
      </c>
    </row>
    <row r="37" spans="1:21" ht="14.4" customHeight="1" x14ac:dyDescent="0.3">
      <c r="A37" s="525">
        <v>34</v>
      </c>
      <c r="B37" s="526" t="s">
        <v>707</v>
      </c>
      <c r="C37" s="526" t="s">
        <v>709</v>
      </c>
      <c r="D37" s="609" t="s">
        <v>1083</v>
      </c>
      <c r="E37" s="610" t="s">
        <v>725</v>
      </c>
      <c r="F37" s="526" t="s">
        <v>708</v>
      </c>
      <c r="G37" s="526" t="s">
        <v>846</v>
      </c>
      <c r="H37" s="526" t="s">
        <v>500</v>
      </c>
      <c r="I37" s="526" t="s">
        <v>847</v>
      </c>
      <c r="J37" s="526" t="s">
        <v>848</v>
      </c>
      <c r="K37" s="526" t="s">
        <v>849</v>
      </c>
      <c r="L37" s="527">
        <v>73.989999999999995</v>
      </c>
      <c r="M37" s="527">
        <v>73.989999999999995</v>
      </c>
      <c r="N37" s="526">
        <v>1</v>
      </c>
      <c r="O37" s="611">
        <v>1</v>
      </c>
      <c r="P37" s="527"/>
      <c r="Q37" s="544">
        <v>0</v>
      </c>
      <c r="R37" s="526"/>
      <c r="S37" s="544">
        <v>0</v>
      </c>
      <c r="T37" s="611"/>
      <c r="U37" s="567">
        <v>0</v>
      </c>
    </row>
    <row r="38" spans="1:21" ht="14.4" customHeight="1" x14ac:dyDescent="0.3">
      <c r="A38" s="525">
        <v>34</v>
      </c>
      <c r="B38" s="526" t="s">
        <v>707</v>
      </c>
      <c r="C38" s="526" t="s">
        <v>709</v>
      </c>
      <c r="D38" s="609" t="s">
        <v>1083</v>
      </c>
      <c r="E38" s="610" t="s">
        <v>727</v>
      </c>
      <c r="F38" s="526" t="s">
        <v>708</v>
      </c>
      <c r="G38" s="526" t="s">
        <v>850</v>
      </c>
      <c r="H38" s="526" t="s">
        <v>500</v>
      </c>
      <c r="I38" s="526" t="s">
        <v>851</v>
      </c>
      <c r="J38" s="526" t="s">
        <v>852</v>
      </c>
      <c r="K38" s="526" t="s">
        <v>853</v>
      </c>
      <c r="L38" s="527">
        <v>0</v>
      </c>
      <c r="M38" s="527">
        <v>0</v>
      </c>
      <c r="N38" s="526">
        <v>2</v>
      </c>
      <c r="O38" s="611">
        <v>2</v>
      </c>
      <c r="P38" s="527">
        <v>0</v>
      </c>
      <c r="Q38" s="544"/>
      <c r="R38" s="526">
        <v>1</v>
      </c>
      <c r="S38" s="544">
        <v>0.5</v>
      </c>
      <c r="T38" s="611">
        <v>1</v>
      </c>
      <c r="U38" s="567">
        <v>0.5</v>
      </c>
    </row>
    <row r="39" spans="1:21" ht="14.4" customHeight="1" x14ac:dyDescent="0.3">
      <c r="A39" s="525">
        <v>34</v>
      </c>
      <c r="B39" s="526" t="s">
        <v>707</v>
      </c>
      <c r="C39" s="526" t="s">
        <v>709</v>
      </c>
      <c r="D39" s="609" t="s">
        <v>1083</v>
      </c>
      <c r="E39" s="610" t="s">
        <v>727</v>
      </c>
      <c r="F39" s="526" t="s">
        <v>708</v>
      </c>
      <c r="G39" s="526" t="s">
        <v>854</v>
      </c>
      <c r="H39" s="526" t="s">
        <v>500</v>
      </c>
      <c r="I39" s="526" t="s">
        <v>855</v>
      </c>
      <c r="J39" s="526" t="s">
        <v>856</v>
      </c>
      <c r="K39" s="526" t="s">
        <v>857</v>
      </c>
      <c r="L39" s="527">
        <v>128.55000000000001</v>
      </c>
      <c r="M39" s="527">
        <v>128.55000000000001</v>
      </c>
      <c r="N39" s="526">
        <v>1</v>
      </c>
      <c r="O39" s="611">
        <v>1</v>
      </c>
      <c r="P39" s="527"/>
      <c r="Q39" s="544">
        <v>0</v>
      </c>
      <c r="R39" s="526"/>
      <c r="S39" s="544">
        <v>0</v>
      </c>
      <c r="T39" s="611"/>
      <c r="U39" s="567">
        <v>0</v>
      </c>
    </row>
    <row r="40" spans="1:21" ht="14.4" customHeight="1" x14ac:dyDescent="0.3">
      <c r="A40" s="525">
        <v>34</v>
      </c>
      <c r="B40" s="526" t="s">
        <v>707</v>
      </c>
      <c r="C40" s="526" t="s">
        <v>709</v>
      </c>
      <c r="D40" s="609" t="s">
        <v>1083</v>
      </c>
      <c r="E40" s="610" t="s">
        <v>727</v>
      </c>
      <c r="F40" s="526" t="s">
        <v>708</v>
      </c>
      <c r="G40" s="526" t="s">
        <v>828</v>
      </c>
      <c r="H40" s="526" t="s">
        <v>500</v>
      </c>
      <c r="I40" s="526" t="s">
        <v>858</v>
      </c>
      <c r="J40" s="526" t="s">
        <v>830</v>
      </c>
      <c r="K40" s="526" t="s">
        <v>859</v>
      </c>
      <c r="L40" s="527">
        <v>54.78</v>
      </c>
      <c r="M40" s="527">
        <v>54.78</v>
      </c>
      <c r="N40" s="526">
        <v>1</v>
      </c>
      <c r="O40" s="611">
        <v>1</v>
      </c>
      <c r="P40" s="527">
        <v>54.78</v>
      </c>
      <c r="Q40" s="544">
        <v>1</v>
      </c>
      <c r="R40" s="526">
        <v>1</v>
      </c>
      <c r="S40" s="544">
        <v>1</v>
      </c>
      <c r="T40" s="611">
        <v>1</v>
      </c>
      <c r="U40" s="567">
        <v>1</v>
      </c>
    </row>
    <row r="41" spans="1:21" ht="14.4" customHeight="1" x14ac:dyDescent="0.3">
      <c r="A41" s="525">
        <v>34</v>
      </c>
      <c r="B41" s="526" t="s">
        <v>707</v>
      </c>
      <c r="C41" s="526" t="s">
        <v>709</v>
      </c>
      <c r="D41" s="609" t="s">
        <v>1083</v>
      </c>
      <c r="E41" s="610" t="s">
        <v>729</v>
      </c>
      <c r="F41" s="526" t="s">
        <v>708</v>
      </c>
      <c r="G41" s="526" t="s">
        <v>860</v>
      </c>
      <c r="H41" s="526" t="s">
        <v>529</v>
      </c>
      <c r="I41" s="526" t="s">
        <v>861</v>
      </c>
      <c r="J41" s="526" t="s">
        <v>862</v>
      </c>
      <c r="K41" s="526" t="s">
        <v>863</v>
      </c>
      <c r="L41" s="527">
        <v>154.36000000000001</v>
      </c>
      <c r="M41" s="527">
        <v>308.72000000000003</v>
      </c>
      <c r="N41" s="526">
        <v>2</v>
      </c>
      <c r="O41" s="611">
        <v>2</v>
      </c>
      <c r="P41" s="527">
        <v>154.36000000000001</v>
      </c>
      <c r="Q41" s="544">
        <v>0.5</v>
      </c>
      <c r="R41" s="526">
        <v>1</v>
      </c>
      <c r="S41" s="544">
        <v>0.5</v>
      </c>
      <c r="T41" s="611">
        <v>1</v>
      </c>
      <c r="U41" s="567">
        <v>0.5</v>
      </c>
    </row>
    <row r="42" spans="1:21" ht="14.4" customHeight="1" x14ac:dyDescent="0.3">
      <c r="A42" s="525">
        <v>34</v>
      </c>
      <c r="B42" s="526" t="s">
        <v>707</v>
      </c>
      <c r="C42" s="526" t="s">
        <v>709</v>
      </c>
      <c r="D42" s="609" t="s">
        <v>1083</v>
      </c>
      <c r="E42" s="610" t="s">
        <v>729</v>
      </c>
      <c r="F42" s="526" t="s">
        <v>708</v>
      </c>
      <c r="G42" s="526" t="s">
        <v>864</v>
      </c>
      <c r="H42" s="526" t="s">
        <v>500</v>
      </c>
      <c r="I42" s="526" t="s">
        <v>865</v>
      </c>
      <c r="J42" s="526" t="s">
        <v>866</v>
      </c>
      <c r="K42" s="526" t="s">
        <v>867</v>
      </c>
      <c r="L42" s="527">
        <v>155.30000000000001</v>
      </c>
      <c r="M42" s="527">
        <v>155.30000000000001</v>
      </c>
      <c r="N42" s="526">
        <v>1</v>
      </c>
      <c r="O42" s="611">
        <v>1</v>
      </c>
      <c r="P42" s="527"/>
      <c r="Q42" s="544">
        <v>0</v>
      </c>
      <c r="R42" s="526"/>
      <c r="S42" s="544">
        <v>0</v>
      </c>
      <c r="T42" s="611"/>
      <c r="U42" s="567">
        <v>0</v>
      </c>
    </row>
    <row r="43" spans="1:21" ht="14.4" customHeight="1" x14ac:dyDescent="0.3">
      <c r="A43" s="525">
        <v>34</v>
      </c>
      <c r="B43" s="526" t="s">
        <v>707</v>
      </c>
      <c r="C43" s="526" t="s">
        <v>709</v>
      </c>
      <c r="D43" s="609" t="s">
        <v>1083</v>
      </c>
      <c r="E43" s="610" t="s">
        <v>729</v>
      </c>
      <c r="F43" s="526" t="s">
        <v>708</v>
      </c>
      <c r="G43" s="526" t="s">
        <v>868</v>
      </c>
      <c r="H43" s="526" t="s">
        <v>500</v>
      </c>
      <c r="I43" s="526" t="s">
        <v>869</v>
      </c>
      <c r="J43" s="526" t="s">
        <v>870</v>
      </c>
      <c r="K43" s="526" t="s">
        <v>871</v>
      </c>
      <c r="L43" s="527">
        <v>27.67</v>
      </c>
      <c r="M43" s="527">
        <v>27.67</v>
      </c>
      <c r="N43" s="526">
        <v>1</v>
      </c>
      <c r="O43" s="611">
        <v>1</v>
      </c>
      <c r="P43" s="527">
        <v>27.67</v>
      </c>
      <c r="Q43" s="544">
        <v>1</v>
      </c>
      <c r="R43" s="526">
        <v>1</v>
      </c>
      <c r="S43" s="544">
        <v>1</v>
      </c>
      <c r="T43" s="611">
        <v>1</v>
      </c>
      <c r="U43" s="567">
        <v>1</v>
      </c>
    </row>
    <row r="44" spans="1:21" ht="14.4" customHeight="1" x14ac:dyDescent="0.3">
      <c r="A44" s="525">
        <v>34</v>
      </c>
      <c r="B44" s="526" t="s">
        <v>707</v>
      </c>
      <c r="C44" s="526" t="s">
        <v>709</v>
      </c>
      <c r="D44" s="609" t="s">
        <v>1083</v>
      </c>
      <c r="E44" s="610" t="s">
        <v>729</v>
      </c>
      <c r="F44" s="526" t="s">
        <v>708</v>
      </c>
      <c r="G44" s="526" t="s">
        <v>800</v>
      </c>
      <c r="H44" s="526" t="s">
        <v>500</v>
      </c>
      <c r="I44" s="526" t="s">
        <v>872</v>
      </c>
      <c r="J44" s="526" t="s">
        <v>873</v>
      </c>
      <c r="K44" s="526" t="s">
        <v>874</v>
      </c>
      <c r="L44" s="527">
        <v>48.09</v>
      </c>
      <c r="M44" s="527">
        <v>48.09</v>
      </c>
      <c r="N44" s="526">
        <v>1</v>
      </c>
      <c r="O44" s="611">
        <v>1</v>
      </c>
      <c r="P44" s="527">
        <v>48.09</v>
      </c>
      <c r="Q44" s="544">
        <v>1</v>
      </c>
      <c r="R44" s="526">
        <v>1</v>
      </c>
      <c r="S44" s="544">
        <v>1</v>
      </c>
      <c r="T44" s="611">
        <v>1</v>
      </c>
      <c r="U44" s="567">
        <v>1</v>
      </c>
    </row>
    <row r="45" spans="1:21" ht="14.4" customHeight="1" x14ac:dyDescent="0.3">
      <c r="A45" s="525">
        <v>34</v>
      </c>
      <c r="B45" s="526" t="s">
        <v>707</v>
      </c>
      <c r="C45" s="526" t="s">
        <v>709</v>
      </c>
      <c r="D45" s="609" t="s">
        <v>1083</v>
      </c>
      <c r="E45" s="610" t="s">
        <v>729</v>
      </c>
      <c r="F45" s="526" t="s">
        <v>708</v>
      </c>
      <c r="G45" s="526" t="s">
        <v>800</v>
      </c>
      <c r="H45" s="526" t="s">
        <v>500</v>
      </c>
      <c r="I45" s="526" t="s">
        <v>801</v>
      </c>
      <c r="J45" s="526" t="s">
        <v>802</v>
      </c>
      <c r="K45" s="526" t="s">
        <v>803</v>
      </c>
      <c r="L45" s="527">
        <v>89.91</v>
      </c>
      <c r="M45" s="527">
        <v>89.91</v>
      </c>
      <c r="N45" s="526">
        <v>1</v>
      </c>
      <c r="O45" s="611">
        <v>1</v>
      </c>
      <c r="P45" s="527">
        <v>89.91</v>
      </c>
      <c r="Q45" s="544">
        <v>1</v>
      </c>
      <c r="R45" s="526">
        <v>1</v>
      </c>
      <c r="S45" s="544">
        <v>1</v>
      </c>
      <c r="T45" s="611">
        <v>1</v>
      </c>
      <c r="U45" s="567">
        <v>1</v>
      </c>
    </row>
    <row r="46" spans="1:21" ht="14.4" customHeight="1" x14ac:dyDescent="0.3">
      <c r="A46" s="525">
        <v>34</v>
      </c>
      <c r="B46" s="526" t="s">
        <v>707</v>
      </c>
      <c r="C46" s="526" t="s">
        <v>709</v>
      </c>
      <c r="D46" s="609" t="s">
        <v>1083</v>
      </c>
      <c r="E46" s="610" t="s">
        <v>729</v>
      </c>
      <c r="F46" s="526" t="s">
        <v>708</v>
      </c>
      <c r="G46" s="526" t="s">
        <v>875</v>
      </c>
      <c r="H46" s="526" t="s">
        <v>500</v>
      </c>
      <c r="I46" s="526" t="s">
        <v>876</v>
      </c>
      <c r="J46" s="526" t="s">
        <v>877</v>
      </c>
      <c r="K46" s="526" t="s">
        <v>878</v>
      </c>
      <c r="L46" s="527">
        <v>77.599999999999994</v>
      </c>
      <c r="M46" s="527">
        <v>77.599999999999994</v>
      </c>
      <c r="N46" s="526">
        <v>1</v>
      </c>
      <c r="O46" s="611">
        <v>1</v>
      </c>
      <c r="P46" s="527">
        <v>77.599999999999994</v>
      </c>
      <c r="Q46" s="544">
        <v>1</v>
      </c>
      <c r="R46" s="526">
        <v>1</v>
      </c>
      <c r="S46" s="544">
        <v>1</v>
      </c>
      <c r="T46" s="611">
        <v>1</v>
      </c>
      <c r="U46" s="567">
        <v>1</v>
      </c>
    </row>
    <row r="47" spans="1:21" ht="14.4" customHeight="1" x14ac:dyDescent="0.3">
      <c r="A47" s="525">
        <v>34</v>
      </c>
      <c r="B47" s="526" t="s">
        <v>707</v>
      </c>
      <c r="C47" s="526" t="s">
        <v>709</v>
      </c>
      <c r="D47" s="609" t="s">
        <v>1083</v>
      </c>
      <c r="E47" s="610" t="s">
        <v>729</v>
      </c>
      <c r="F47" s="526" t="s">
        <v>708</v>
      </c>
      <c r="G47" s="526" t="s">
        <v>832</v>
      </c>
      <c r="H47" s="526" t="s">
        <v>500</v>
      </c>
      <c r="I47" s="526" t="s">
        <v>879</v>
      </c>
      <c r="J47" s="526" t="s">
        <v>880</v>
      </c>
      <c r="K47" s="526" t="s">
        <v>881</v>
      </c>
      <c r="L47" s="527">
        <v>0</v>
      </c>
      <c r="M47" s="527">
        <v>0</v>
      </c>
      <c r="N47" s="526">
        <v>1</v>
      </c>
      <c r="O47" s="611">
        <v>1</v>
      </c>
      <c r="P47" s="527"/>
      <c r="Q47" s="544"/>
      <c r="R47" s="526"/>
      <c r="S47" s="544">
        <v>0</v>
      </c>
      <c r="T47" s="611"/>
      <c r="U47" s="567">
        <v>0</v>
      </c>
    </row>
    <row r="48" spans="1:21" ht="14.4" customHeight="1" x14ac:dyDescent="0.3">
      <c r="A48" s="525">
        <v>34</v>
      </c>
      <c r="B48" s="526" t="s">
        <v>707</v>
      </c>
      <c r="C48" s="526" t="s">
        <v>709</v>
      </c>
      <c r="D48" s="609" t="s">
        <v>1083</v>
      </c>
      <c r="E48" s="610" t="s">
        <v>729</v>
      </c>
      <c r="F48" s="526" t="s">
        <v>708</v>
      </c>
      <c r="G48" s="526" t="s">
        <v>832</v>
      </c>
      <c r="H48" s="526" t="s">
        <v>500</v>
      </c>
      <c r="I48" s="526" t="s">
        <v>882</v>
      </c>
      <c r="J48" s="526" t="s">
        <v>883</v>
      </c>
      <c r="K48" s="526" t="s">
        <v>884</v>
      </c>
      <c r="L48" s="527">
        <v>32.25</v>
      </c>
      <c r="M48" s="527">
        <v>96.75</v>
      </c>
      <c r="N48" s="526">
        <v>3</v>
      </c>
      <c r="O48" s="611">
        <v>1</v>
      </c>
      <c r="P48" s="527"/>
      <c r="Q48" s="544">
        <v>0</v>
      </c>
      <c r="R48" s="526"/>
      <c r="S48" s="544">
        <v>0</v>
      </c>
      <c r="T48" s="611"/>
      <c r="U48" s="567">
        <v>0</v>
      </c>
    </row>
    <row r="49" spans="1:21" ht="14.4" customHeight="1" x14ac:dyDescent="0.3">
      <c r="A49" s="525">
        <v>34</v>
      </c>
      <c r="B49" s="526" t="s">
        <v>707</v>
      </c>
      <c r="C49" s="526" t="s">
        <v>709</v>
      </c>
      <c r="D49" s="609" t="s">
        <v>1083</v>
      </c>
      <c r="E49" s="610" t="s">
        <v>729</v>
      </c>
      <c r="F49" s="526" t="s">
        <v>708</v>
      </c>
      <c r="G49" s="526" t="s">
        <v>832</v>
      </c>
      <c r="H49" s="526" t="s">
        <v>500</v>
      </c>
      <c r="I49" s="526" t="s">
        <v>885</v>
      </c>
      <c r="J49" s="526" t="s">
        <v>883</v>
      </c>
      <c r="K49" s="526" t="s">
        <v>886</v>
      </c>
      <c r="L49" s="527">
        <v>103.67</v>
      </c>
      <c r="M49" s="527">
        <v>103.67</v>
      </c>
      <c r="N49" s="526">
        <v>1</v>
      </c>
      <c r="O49" s="611">
        <v>1</v>
      </c>
      <c r="P49" s="527"/>
      <c r="Q49" s="544">
        <v>0</v>
      </c>
      <c r="R49" s="526"/>
      <c r="S49" s="544">
        <v>0</v>
      </c>
      <c r="T49" s="611"/>
      <c r="U49" s="567">
        <v>0</v>
      </c>
    </row>
    <row r="50" spans="1:21" ht="14.4" customHeight="1" x14ac:dyDescent="0.3">
      <c r="A50" s="525">
        <v>34</v>
      </c>
      <c r="B50" s="526" t="s">
        <v>707</v>
      </c>
      <c r="C50" s="526" t="s">
        <v>709</v>
      </c>
      <c r="D50" s="609" t="s">
        <v>1083</v>
      </c>
      <c r="E50" s="610" t="s">
        <v>729</v>
      </c>
      <c r="F50" s="526" t="s">
        <v>708</v>
      </c>
      <c r="G50" s="526" t="s">
        <v>832</v>
      </c>
      <c r="H50" s="526" t="s">
        <v>500</v>
      </c>
      <c r="I50" s="526" t="s">
        <v>887</v>
      </c>
      <c r="J50" s="526" t="s">
        <v>883</v>
      </c>
      <c r="K50" s="526" t="s">
        <v>884</v>
      </c>
      <c r="L50" s="527">
        <v>32.25</v>
      </c>
      <c r="M50" s="527">
        <v>96.75</v>
      </c>
      <c r="N50" s="526">
        <v>3</v>
      </c>
      <c r="O50" s="611">
        <v>1</v>
      </c>
      <c r="P50" s="527">
        <v>96.75</v>
      </c>
      <c r="Q50" s="544">
        <v>1</v>
      </c>
      <c r="R50" s="526">
        <v>3</v>
      </c>
      <c r="S50" s="544">
        <v>1</v>
      </c>
      <c r="T50" s="611">
        <v>1</v>
      </c>
      <c r="U50" s="567">
        <v>1</v>
      </c>
    </row>
    <row r="51" spans="1:21" ht="14.4" customHeight="1" x14ac:dyDescent="0.3">
      <c r="A51" s="525">
        <v>34</v>
      </c>
      <c r="B51" s="526" t="s">
        <v>707</v>
      </c>
      <c r="C51" s="526" t="s">
        <v>709</v>
      </c>
      <c r="D51" s="609" t="s">
        <v>1083</v>
      </c>
      <c r="E51" s="610" t="s">
        <v>729</v>
      </c>
      <c r="F51" s="526" t="s">
        <v>708</v>
      </c>
      <c r="G51" s="526" t="s">
        <v>832</v>
      </c>
      <c r="H51" s="526" t="s">
        <v>500</v>
      </c>
      <c r="I51" s="526" t="s">
        <v>888</v>
      </c>
      <c r="J51" s="526" t="s">
        <v>880</v>
      </c>
      <c r="K51" s="526" t="s">
        <v>889</v>
      </c>
      <c r="L51" s="527">
        <v>0</v>
      </c>
      <c r="M51" s="527">
        <v>0</v>
      </c>
      <c r="N51" s="526">
        <v>1</v>
      </c>
      <c r="O51" s="611">
        <v>1</v>
      </c>
      <c r="P51" s="527">
        <v>0</v>
      </c>
      <c r="Q51" s="544"/>
      <c r="R51" s="526">
        <v>1</v>
      </c>
      <c r="S51" s="544">
        <v>1</v>
      </c>
      <c r="T51" s="611">
        <v>1</v>
      </c>
      <c r="U51" s="567">
        <v>1</v>
      </c>
    </row>
    <row r="52" spans="1:21" ht="14.4" customHeight="1" x14ac:dyDescent="0.3">
      <c r="A52" s="525">
        <v>34</v>
      </c>
      <c r="B52" s="526" t="s">
        <v>707</v>
      </c>
      <c r="C52" s="526" t="s">
        <v>709</v>
      </c>
      <c r="D52" s="609" t="s">
        <v>1083</v>
      </c>
      <c r="E52" s="610" t="s">
        <v>732</v>
      </c>
      <c r="F52" s="526" t="s">
        <v>708</v>
      </c>
      <c r="G52" s="526" t="s">
        <v>860</v>
      </c>
      <c r="H52" s="526" t="s">
        <v>529</v>
      </c>
      <c r="I52" s="526" t="s">
        <v>861</v>
      </c>
      <c r="J52" s="526" t="s">
        <v>862</v>
      </c>
      <c r="K52" s="526" t="s">
        <v>863</v>
      </c>
      <c r="L52" s="527">
        <v>154.36000000000001</v>
      </c>
      <c r="M52" s="527">
        <v>617.44000000000005</v>
      </c>
      <c r="N52" s="526">
        <v>4</v>
      </c>
      <c r="O52" s="611">
        <v>1.5</v>
      </c>
      <c r="P52" s="527">
        <v>308.72000000000003</v>
      </c>
      <c r="Q52" s="544">
        <v>0.5</v>
      </c>
      <c r="R52" s="526">
        <v>2</v>
      </c>
      <c r="S52" s="544">
        <v>0.5</v>
      </c>
      <c r="T52" s="611">
        <v>1</v>
      </c>
      <c r="U52" s="567">
        <v>0.66666666666666663</v>
      </c>
    </row>
    <row r="53" spans="1:21" ht="14.4" customHeight="1" x14ac:dyDescent="0.3">
      <c r="A53" s="525">
        <v>34</v>
      </c>
      <c r="B53" s="526" t="s">
        <v>707</v>
      </c>
      <c r="C53" s="526" t="s">
        <v>709</v>
      </c>
      <c r="D53" s="609" t="s">
        <v>1083</v>
      </c>
      <c r="E53" s="610" t="s">
        <v>732</v>
      </c>
      <c r="F53" s="526" t="s">
        <v>708</v>
      </c>
      <c r="G53" s="526" t="s">
        <v>860</v>
      </c>
      <c r="H53" s="526" t="s">
        <v>500</v>
      </c>
      <c r="I53" s="526" t="s">
        <v>890</v>
      </c>
      <c r="J53" s="526" t="s">
        <v>891</v>
      </c>
      <c r="K53" s="526" t="s">
        <v>892</v>
      </c>
      <c r="L53" s="527">
        <v>154.36000000000001</v>
      </c>
      <c r="M53" s="527">
        <v>308.72000000000003</v>
      </c>
      <c r="N53" s="526">
        <v>2</v>
      </c>
      <c r="O53" s="611">
        <v>1</v>
      </c>
      <c r="P53" s="527"/>
      <c r="Q53" s="544">
        <v>0</v>
      </c>
      <c r="R53" s="526"/>
      <c r="S53" s="544">
        <v>0</v>
      </c>
      <c r="T53" s="611"/>
      <c r="U53" s="567">
        <v>0</v>
      </c>
    </row>
    <row r="54" spans="1:21" ht="14.4" customHeight="1" x14ac:dyDescent="0.3">
      <c r="A54" s="525">
        <v>34</v>
      </c>
      <c r="B54" s="526" t="s">
        <v>707</v>
      </c>
      <c r="C54" s="526" t="s">
        <v>709</v>
      </c>
      <c r="D54" s="609" t="s">
        <v>1083</v>
      </c>
      <c r="E54" s="610" t="s">
        <v>732</v>
      </c>
      <c r="F54" s="526" t="s">
        <v>708</v>
      </c>
      <c r="G54" s="526" t="s">
        <v>836</v>
      </c>
      <c r="H54" s="526" t="s">
        <v>500</v>
      </c>
      <c r="I54" s="526" t="s">
        <v>893</v>
      </c>
      <c r="J54" s="526" t="s">
        <v>894</v>
      </c>
      <c r="K54" s="526" t="s">
        <v>895</v>
      </c>
      <c r="L54" s="527">
        <v>76.34</v>
      </c>
      <c r="M54" s="527">
        <v>992.42000000000007</v>
      </c>
      <c r="N54" s="526">
        <v>13</v>
      </c>
      <c r="O54" s="611">
        <v>3</v>
      </c>
      <c r="P54" s="527">
        <v>992.42000000000007</v>
      </c>
      <c r="Q54" s="544">
        <v>1</v>
      </c>
      <c r="R54" s="526">
        <v>13</v>
      </c>
      <c r="S54" s="544">
        <v>1</v>
      </c>
      <c r="T54" s="611">
        <v>3</v>
      </c>
      <c r="U54" s="567">
        <v>1</v>
      </c>
    </row>
    <row r="55" spans="1:21" ht="14.4" customHeight="1" x14ac:dyDescent="0.3">
      <c r="A55" s="525">
        <v>34</v>
      </c>
      <c r="B55" s="526" t="s">
        <v>707</v>
      </c>
      <c r="C55" s="526" t="s">
        <v>709</v>
      </c>
      <c r="D55" s="609" t="s">
        <v>1083</v>
      </c>
      <c r="E55" s="610" t="s">
        <v>732</v>
      </c>
      <c r="F55" s="526" t="s">
        <v>708</v>
      </c>
      <c r="G55" s="526" t="s">
        <v>896</v>
      </c>
      <c r="H55" s="526" t="s">
        <v>500</v>
      </c>
      <c r="I55" s="526" t="s">
        <v>897</v>
      </c>
      <c r="J55" s="526" t="s">
        <v>898</v>
      </c>
      <c r="K55" s="526" t="s">
        <v>899</v>
      </c>
      <c r="L55" s="527">
        <v>5.0599999999999996</v>
      </c>
      <c r="M55" s="527">
        <v>10.119999999999999</v>
      </c>
      <c r="N55" s="526">
        <v>2</v>
      </c>
      <c r="O55" s="611">
        <v>0.5</v>
      </c>
      <c r="P55" s="527"/>
      <c r="Q55" s="544">
        <v>0</v>
      </c>
      <c r="R55" s="526"/>
      <c r="S55" s="544">
        <v>0</v>
      </c>
      <c r="T55" s="611"/>
      <c r="U55" s="567">
        <v>0</v>
      </c>
    </row>
    <row r="56" spans="1:21" ht="14.4" customHeight="1" x14ac:dyDescent="0.3">
      <c r="A56" s="525">
        <v>34</v>
      </c>
      <c r="B56" s="526" t="s">
        <v>707</v>
      </c>
      <c r="C56" s="526" t="s">
        <v>709</v>
      </c>
      <c r="D56" s="609" t="s">
        <v>1083</v>
      </c>
      <c r="E56" s="610" t="s">
        <v>732</v>
      </c>
      <c r="F56" s="526" t="s">
        <v>708</v>
      </c>
      <c r="G56" s="526" t="s">
        <v>896</v>
      </c>
      <c r="H56" s="526" t="s">
        <v>500</v>
      </c>
      <c r="I56" s="526" t="s">
        <v>900</v>
      </c>
      <c r="J56" s="526" t="s">
        <v>901</v>
      </c>
      <c r="K56" s="526" t="s">
        <v>902</v>
      </c>
      <c r="L56" s="527">
        <v>25.97</v>
      </c>
      <c r="M56" s="527">
        <v>25.97</v>
      </c>
      <c r="N56" s="526">
        <v>1</v>
      </c>
      <c r="O56" s="611">
        <v>0.5</v>
      </c>
      <c r="P56" s="527">
        <v>25.97</v>
      </c>
      <c r="Q56" s="544">
        <v>1</v>
      </c>
      <c r="R56" s="526">
        <v>1</v>
      </c>
      <c r="S56" s="544">
        <v>1</v>
      </c>
      <c r="T56" s="611">
        <v>0.5</v>
      </c>
      <c r="U56" s="567">
        <v>1</v>
      </c>
    </row>
    <row r="57" spans="1:21" ht="14.4" customHeight="1" x14ac:dyDescent="0.3">
      <c r="A57" s="525">
        <v>34</v>
      </c>
      <c r="B57" s="526" t="s">
        <v>707</v>
      </c>
      <c r="C57" s="526" t="s">
        <v>709</v>
      </c>
      <c r="D57" s="609" t="s">
        <v>1083</v>
      </c>
      <c r="E57" s="610" t="s">
        <v>732</v>
      </c>
      <c r="F57" s="526" t="s">
        <v>708</v>
      </c>
      <c r="G57" s="526" t="s">
        <v>896</v>
      </c>
      <c r="H57" s="526" t="s">
        <v>500</v>
      </c>
      <c r="I57" s="526" t="s">
        <v>903</v>
      </c>
      <c r="J57" s="526" t="s">
        <v>904</v>
      </c>
      <c r="K57" s="526" t="s">
        <v>902</v>
      </c>
      <c r="L57" s="527">
        <v>15.46</v>
      </c>
      <c r="M57" s="527">
        <v>15.46</v>
      </c>
      <c r="N57" s="526">
        <v>1</v>
      </c>
      <c r="O57" s="611">
        <v>1</v>
      </c>
      <c r="P57" s="527">
        <v>15.46</v>
      </c>
      <c r="Q57" s="544">
        <v>1</v>
      </c>
      <c r="R57" s="526">
        <v>1</v>
      </c>
      <c r="S57" s="544">
        <v>1</v>
      </c>
      <c r="T57" s="611">
        <v>1</v>
      </c>
      <c r="U57" s="567">
        <v>1</v>
      </c>
    </row>
    <row r="58" spans="1:21" ht="14.4" customHeight="1" x14ac:dyDescent="0.3">
      <c r="A58" s="525">
        <v>34</v>
      </c>
      <c r="B58" s="526" t="s">
        <v>707</v>
      </c>
      <c r="C58" s="526" t="s">
        <v>709</v>
      </c>
      <c r="D58" s="609" t="s">
        <v>1083</v>
      </c>
      <c r="E58" s="610" t="s">
        <v>732</v>
      </c>
      <c r="F58" s="526" t="s">
        <v>708</v>
      </c>
      <c r="G58" s="526" t="s">
        <v>905</v>
      </c>
      <c r="H58" s="526" t="s">
        <v>500</v>
      </c>
      <c r="I58" s="526" t="s">
        <v>906</v>
      </c>
      <c r="J58" s="526" t="s">
        <v>907</v>
      </c>
      <c r="K58" s="526" t="s">
        <v>908</v>
      </c>
      <c r="L58" s="527">
        <v>184.16</v>
      </c>
      <c r="M58" s="527">
        <v>184.16</v>
      </c>
      <c r="N58" s="526">
        <v>1</v>
      </c>
      <c r="O58" s="611">
        <v>1</v>
      </c>
      <c r="P58" s="527">
        <v>184.16</v>
      </c>
      <c r="Q58" s="544">
        <v>1</v>
      </c>
      <c r="R58" s="526">
        <v>1</v>
      </c>
      <c r="S58" s="544">
        <v>1</v>
      </c>
      <c r="T58" s="611">
        <v>1</v>
      </c>
      <c r="U58" s="567">
        <v>1</v>
      </c>
    </row>
    <row r="59" spans="1:21" ht="14.4" customHeight="1" x14ac:dyDescent="0.3">
      <c r="A59" s="525">
        <v>34</v>
      </c>
      <c r="B59" s="526" t="s">
        <v>707</v>
      </c>
      <c r="C59" s="526" t="s">
        <v>709</v>
      </c>
      <c r="D59" s="609" t="s">
        <v>1083</v>
      </c>
      <c r="E59" s="610" t="s">
        <v>732</v>
      </c>
      <c r="F59" s="526" t="s">
        <v>708</v>
      </c>
      <c r="G59" s="526" t="s">
        <v>758</v>
      </c>
      <c r="H59" s="526" t="s">
        <v>500</v>
      </c>
      <c r="I59" s="526" t="s">
        <v>762</v>
      </c>
      <c r="J59" s="526" t="s">
        <v>763</v>
      </c>
      <c r="K59" s="526" t="s">
        <v>761</v>
      </c>
      <c r="L59" s="527">
        <v>42.51</v>
      </c>
      <c r="M59" s="527">
        <v>127.53</v>
      </c>
      <c r="N59" s="526">
        <v>3</v>
      </c>
      <c r="O59" s="611">
        <v>1.5</v>
      </c>
      <c r="P59" s="527">
        <v>85.02</v>
      </c>
      <c r="Q59" s="544">
        <v>0.66666666666666663</v>
      </c>
      <c r="R59" s="526">
        <v>2</v>
      </c>
      <c r="S59" s="544">
        <v>0.66666666666666663</v>
      </c>
      <c r="T59" s="611">
        <v>1</v>
      </c>
      <c r="U59" s="567">
        <v>0.66666666666666663</v>
      </c>
    </row>
    <row r="60" spans="1:21" ht="14.4" customHeight="1" x14ac:dyDescent="0.3">
      <c r="A60" s="525">
        <v>34</v>
      </c>
      <c r="B60" s="526" t="s">
        <v>707</v>
      </c>
      <c r="C60" s="526" t="s">
        <v>709</v>
      </c>
      <c r="D60" s="609" t="s">
        <v>1083</v>
      </c>
      <c r="E60" s="610" t="s">
        <v>732</v>
      </c>
      <c r="F60" s="526" t="s">
        <v>708</v>
      </c>
      <c r="G60" s="526" t="s">
        <v>909</v>
      </c>
      <c r="H60" s="526" t="s">
        <v>500</v>
      </c>
      <c r="I60" s="526" t="s">
        <v>910</v>
      </c>
      <c r="J60" s="526" t="s">
        <v>911</v>
      </c>
      <c r="K60" s="526" t="s">
        <v>912</v>
      </c>
      <c r="L60" s="527">
        <v>69.59</v>
      </c>
      <c r="M60" s="527">
        <v>208.77</v>
      </c>
      <c r="N60" s="526">
        <v>3</v>
      </c>
      <c r="O60" s="611">
        <v>2</v>
      </c>
      <c r="P60" s="527">
        <v>139.18</v>
      </c>
      <c r="Q60" s="544">
        <v>0.66666666666666663</v>
      </c>
      <c r="R60" s="526">
        <v>2</v>
      </c>
      <c r="S60" s="544">
        <v>0.66666666666666663</v>
      </c>
      <c r="T60" s="611">
        <v>1.5</v>
      </c>
      <c r="U60" s="567">
        <v>0.75</v>
      </c>
    </row>
    <row r="61" spans="1:21" ht="14.4" customHeight="1" x14ac:dyDescent="0.3">
      <c r="A61" s="525">
        <v>34</v>
      </c>
      <c r="B61" s="526" t="s">
        <v>707</v>
      </c>
      <c r="C61" s="526" t="s">
        <v>709</v>
      </c>
      <c r="D61" s="609" t="s">
        <v>1083</v>
      </c>
      <c r="E61" s="610" t="s">
        <v>732</v>
      </c>
      <c r="F61" s="526" t="s">
        <v>708</v>
      </c>
      <c r="G61" s="526" t="s">
        <v>824</v>
      </c>
      <c r="H61" s="526" t="s">
        <v>500</v>
      </c>
      <c r="I61" s="526" t="s">
        <v>825</v>
      </c>
      <c r="J61" s="526" t="s">
        <v>826</v>
      </c>
      <c r="K61" s="526" t="s">
        <v>827</v>
      </c>
      <c r="L61" s="527">
        <v>59.78</v>
      </c>
      <c r="M61" s="527">
        <v>298.89999999999998</v>
      </c>
      <c r="N61" s="526">
        <v>5</v>
      </c>
      <c r="O61" s="611">
        <v>2.5</v>
      </c>
      <c r="P61" s="527">
        <v>179.34</v>
      </c>
      <c r="Q61" s="544">
        <v>0.60000000000000009</v>
      </c>
      <c r="R61" s="526">
        <v>3</v>
      </c>
      <c r="S61" s="544">
        <v>0.6</v>
      </c>
      <c r="T61" s="611">
        <v>1.5</v>
      </c>
      <c r="U61" s="567">
        <v>0.6</v>
      </c>
    </row>
    <row r="62" spans="1:21" ht="14.4" customHeight="1" x14ac:dyDescent="0.3">
      <c r="A62" s="525">
        <v>34</v>
      </c>
      <c r="B62" s="526" t="s">
        <v>707</v>
      </c>
      <c r="C62" s="526" t="s">
        <v>709</v>
      </c>
      <c r="D62" s="609" t="s">
        <v>1083</v>
      </c>
      <c r="E62" s="610" t="s">
        <v>732</v>
      </c>
      <c r="F62" s="526" t="s">
        <v>708</v>
      </c>
      <c r="G62" s="526" t="s">
        <v>738</v>
      </c>
      <c r="H62" s="526" t="s">
        <v>500</v>
      </c>
      <c r="I62" s="526" t="s">
        <v>913</v>
      </c>
      <c r="J62" s="526" t="s">
        <v>740</v>
      </c>
      <c r="K62" s="526" t="s">
        <v>914</v>
      </c>
      <c r="L62" s="527">
        <v>48.42</v>
      </c>
      <c r="M62" s="527">
        <v>48.42</v>
      </c>
      <c r="N62" s="526">
        <v>1</v>
      </c>
      <c r="O62" s="611">
        <v>1</v>
      </c>
      <c r="P62" s="527">
        <v>48.42</v>
      </c>
      <c r="Q62" s="544">
        <v>1</v>
      </c>
      <c r="R62" s="526">
        <v>1</v>
      </c>
      <c r="S62" s="544">
        <v>1</v>
      </c>
      <c r="T62" s="611">
        <v>1</v>
      </c>
      <c r="U62" s="567">
        <v>1</v>
      </c>
    </row>
    <row r="63" spans="1:21" ht="14.4" customHeight="1" x14ac:dyDescent="0.3">
      <c r="A63" s="525">
        <v>34</v>
      </c>
      <c r="B63" s="526" t="s">
        <v>707</v>
      </c>
      <c r="C63" s="526" t="s">
        <v>709</v>
      </c>
      <c r="D63" s="609" t="s">
        <v>1083</v>
      </c>
      <c r="E63" s="610" t="s">
        <v>732</v>
      </c>
      <c r="F63" s="526" t="s">
        <v>708</v>
      </c>
      <c r="G63" s="526" t="s">
        <v>770</v>
      </c>
      <c r="H63" s="526" t="s">
        <v>500</v>
      </c>
      <c r="I63" s="526" t="s">
        <v>771</v>
      </c>
      <c r="J63" s="526" t="s">
        <v>772</v>
      </c>
      <c r="K63" s="526" t="s">
        <v>773</v>
      </c>
      <c r="L63" s="527">
        <v>108.44</v>
      </c>
      <c r="M63" s="527">
        <v>216.88</v>
      </c>
      <c r="N63" s="526">
        <v>2</v>
      </c>
      <c r="O63" s="611">
        <v>2</v>
      </c>
      <c r="P63" s="527">
        <v>108.44</v>
      </c>
      <c r="Q63" s="544">
        <v>0.5</v>
      </c>
      <c r="R63" s="526">
        <v>1</v>
      </c>
      <c r="S63" s="544">
        <v>0.5</v>
      </c>
      <c r="T63" s="611">
        <v>1</v>
      </c>
      <c r="U63" s="567">
        <v>0.5</v>
      </c>
    </row>
    <row r="64" spans="1:21" ht="14.4" customHeight="1" x14ac:dyDescent="0.3">
      <c r="A64" s="525">
        <v>34</v>
      </c>
      <c r="B64" s="526" t="s">
        <v>707</v>
      </c>
      <c r="C64" s="526" t="s">
        <v>709</v>
      </c>
      <c r="D64" s="609" t="s">
        <v>1083</v>
      </c>
      <c r="E64" s="610" t="s">
        <v>732</v>
      </c>
      <c r="F64" s="526" t="s">
        <v>708</v>
      </c>
      <c r="G64" s="526" t="s">
        <v>915</v>
      </c>
      <c r="H64" s="526" t="s">
        <v>500</v>
      </c>
      <c r="I64" s="526" t="s">
        <v>916</v>
      </c>
      <c r="J64" s="526" t="s">
        <v>917</v>
      </c>
      <c r="K64" s="526" t="s">
        <v>918</v>
      </c>
      <c r="L64" s="527">
        <v>451.2</v>
      </c>
      <c r="M64" s="527">
        <v>451.2</v>
      </c>
      <c r="N64" s="526">
        <v>1</v>
      </c>
      <c r="O64" s="611">
        <v>1</v>
      </c>
      <c r="P64" s="527"/>
      <c r="Q64" s="544">
        <v>0</v>
      </c>
      <c r="R64" s="526"/>
      <c r="S64" s="544">
        <v>0</v>
      </c>
      <c r="T64" s="611"/>
      <c r="U64" s="567">
        <v>0</v>
      </c>
    </row>
    <row r="65" spans="1:21" ht="14.4" customHeight="1" x14ac:dyDescent="0.3">
      <c r="A65" s="525">
        <v>34</v>
      </c>
      <c r="B65" s="526" t="s">
        <v>707</v>
      </c>
      <c r="C65" s="526" t="s">
        <v>709</v>
      </c>
      <c r="D65" s="609" t="s">
        <v>1083</v>
      </c>
      <c r="E65" s="610" t="s">
        <v>732</v>
      </c>
      <c r="F65" s="526" t="s">
        <v>708</v>
      </c>
      <c r="G65" s="526" t="s">
        <v>915</v>
      </c>
      <c r="H65" s="526" t="s">
        <v>500</v>
      </c>
      <c r="I65" s="526" t="s">
        <v>916</v>
      </c>
      <c r="J65" s="526" t="s">
        <v>917</v>
      </c>
      <c r="K65" s="526" t="s">
        <v>918</v>
      </c>
      <c r="L65" s="527">
        <v>335.67</v>
      </c>
      <c r="M65" s="527">
        <v>335.67</v>
      </c>
      <c r="N65" s="526">
        <v>1</v>
      </c>
      <c r="O65" s="611">
        <v>1</v>
      </c>
      <c r="P65" s="527"/>
      <c r="Q65" s="544">
        <v>0</v>
      </c>
      <c r="R65" s="526"/>
      <c r="S65" s="544">
        <v>0</v>
      </c>
      <c r="T65" s="611"/>
      <c r="U65" s="567">
        <v>0</v>
      </c>
    </row>
    <row r="66" spans="1:21" ht="14.4" customHeight="1" x14ac:dyDescent="0.3">
      <c r="A66" s="525">
        <v>34</v>
      </c>
      <c r="B66" s="526" t="s">
        <v>707</v>
      </c>
      <c r="C66" s="526" t="s">
        <v>709</v>
      </c>
      <c r="D66" s="609" t="s">
        <v>1083</v>
      </c>
      <c r="E66" s="610" t="s">
        <v>732</v>
      </c>
      <c r="F66" s="526" t="s">
        <v>708</v>
      </c>
      <c r="G66" s="526" t="s">
        <v>919</v>
      </c>
      <c r="H66" s="526" t="s">
        <v>500</v>
      </c>
      <c r="I66" s="526" t="s">
        <v>920</v>
      </c>
      <c r="J66" s="526" t="s">
        <v>921</v>
      </c>
      <c r="K66" s="526" t="s">
        <v>922</v>
      </c>
      <c r="L66" s="527">
        <v>54.13</v>
      </c>
      <c r="M66" s="527">
        <v>54.13</v>
      </c>
      <c r="N66" s="526">
        <v>1</v>
      </c>
      <c r="O66" s="611">
        <v>0.5</v>
      </c>
      <c r="P66" s="527">
        <v>54.13</v>
      </c>
      <c r="Q66" s="544">
        <v>1</v>
      </c>
      <c r="R66" s="526">
        <v>1</v>
      </c>
      <c r="S66" s="544">
        <v>1</v>
      </c>
      <c r="T66" s="611">
        <v>0.5</v>
      </c>
      <c r="U66" s="567">
        <v>1</v>
      </c>
    </row>
    <row r="67" spans="1:21" ht="14.4" customHeight="1" x14ac:dyDescent="0.3">
      <c r="A67" s="525">
        <v>34</v>
      </c>
      <c r="B67" s="526" t="s">
        <v>707</v>
      </c>
      <c r="C67" s="526" t="s">
        <v>709</v>
      </c>
      <c r="D67" s="609" t="s">
        <v>1083</v>
      </c>
      <c r="E67" s="610" t="s">
        <v>736</v>
      </c>
      <c r="F67" s="526" t="s">
        <v>708</v>
      </c>
      <c r="G67" s="526" t="s">
        <v>923</v>
      </c>
      <c r="H67" s="526" t="s">
        <v>529</v>
      </c>
      <c r="I67" s="526" t="s">
        <v>924</v>
      </c>
      <c r="J67" s="526" t="s">
        <v>925</v>
      </c>
      <c r="K67" s="526" t="s">
        <v>926</v>
      </c>
      <c r="L67" s="527">
        <v>69.16</v>
      </c>
      <c r="M67" s="527">
        <v>138.32</v>
      </c>
      <c r="N67" s="526">
        <v>2</v>
      </c>
      <c r="O67" s="611">
        <v>1</v>
      </c>
      <c r="P67" s="527">
        <v>138.32</v>
      </c>
      <c r="Q67" s="544">
        <v>1</v>
      </c>
      <c r="R67" s="526">
        <v>2</v>
      </c>
      <c r="S67" s="544">
        <v>1</v>
      </c>
      <c r="T67" s="611">
        <v>1</v>
      </c>
      <c r="U67" s="567">
        <v>1</v>
      </c>
    </row>
    <row r="68" spans="1:21" ht="14.4" customHeight="1" x14ac:dyDescent="0.3">
      <c r="A68" s="525">
        <v>34</v>
      </c>
      <c r="B68" s="526" t="s">
        <v>707</v>
      </c>
      <c r="C68" s="526" t="s">
        <v>709</v>
      </c>
      <c r="D68" s="609" t="s">
        <v>1083</v>
      </c>
      <c r="E68" s="610" t="s">
        <v>736</v>
      </c>
      <c r="F68" s="526" t="s">
        <v>708</v>
      </c>
      <c r="G68" s="526" t="s">
        <v>868</v>
      </c>
      <c r="H68" s="526" t="s">
        <v>500</v>
      </c>
      <c r="I68" s="526" t="s">
        <v>927</v>
      </c>
      <c r="J68" s="526" t="s">
        <v>870</v>
      </c>
      <c r="K68" s="526" t="s">
        <v>928</v>
      </c>
      <c r="L68" s="527">
        <v>69.16</v>
      </c>
      <c r="M68" s="527">
        <v>69.16</v>
      </c>
      <c r="N68" s="526">
        <v>1</v>
      </c>
      <c r="O68" s="611">
        <v>1</v>
      </c>
      <c r="P68" s="527"/>
      <c r="Q68" s="544">
        <v>0</v>
      </c>
      <c r="R68" s="526"/>
      <c r="S68" s="544">
        <v>0</v>
      </c>
      <c r="T68" s="611"/>
      <c r="U68" s="567">
        <v>0</v>
      </c>
    </row>
    <row r="69" spans="1:21" ht="14.4" customHeight="1" x14ac:dyDescent="0.3">
      <c r="A69" s="525">
        <v>34</v>
      </c>
      <c r="B69" s="526" t="s">
        <v>707</v>
      </c>
      <c r="C69" s="526" t="s">
        <v>709</v>
      </c>
      <c r="D69" s="609" t="s">
        <v>1083</v>
      </c>
      <c r="E69" s="610" t="s">
        <v>736</v>
      </c>
      <c r="F69" s="526" t="s">
        <v>708</v>
      </c>
      <c r="G69" s="526" t="s">
        <v>929</v>
      </c>
      <c r="H69" s="526" t="s">
        <v>500</v>
      </c>
      <c r="I69" s="526" t="s">
        <v>930</v>
      </c>
      <c r="J69" s="526" t="s">
        <v>931</v>
      </c>
      <c r="K69" s="526" t="s">
        <v>932</v>
      </c>
      <c r="L69" s="527">
        <v>0</v>
      </c>
      <c r="M69" s="527">
        <v>0</v>
      </c>
      <c r="N69" s="526">
        <v>1</v>
      </c>
      <c r="O69" s="611">
        <v>1</v>
      </c>
      <c r="P69" s="527">
        <v>0</v>
      </c>
      <c r="Q69" s="544"/>
      <c r="R69" s="526">
        <v>1</v>
      </c>
      <c r="S69" s="544">
        <v>1</v>
      </c>
      <c r="T69" s="611">
        <v>1</v>
      </c>
      <c r="U69" s="567">
        <v>1</v>
      </c>
    </row>
    <row r="70" spans="1:21" ht="14.4" customHeight="1" x14ac:dyDescent="0.3">
      <c r="A70" s="525">
        <v>34</v>
      </c>
      <c r="B70" s="526" t="s">
        <v>707</v>
      </c>
      <c r="C70" s="526" t="s">
        <v>709</v>
      </c>
      <c r="D70" s="609" t="s">
        <v>1083</v>
      </c>
      <c r="E70" s="610" t="s">
        <v>736</v>
      </c>
      <c r="F70" s="526" t="s">
        <v>708</v>
      </c>
      <c r="G70" s="526" t="s">
        <v>850</v>
      </c>
      <c r="H70" s="526" t="s">
        <v>500</v>
      </c>
      <c r="I70" s="526" t="s">
        <v>933</v>
      </c>
      <c r="J70" s="526" t="s">
        <v>934</v>
      </c>
      <c r="K70" s="526" t="s">
        <v>935</v>
      </c>
      <c r="L70" s="527">
        <v>0</v>
      </c>
      <c r="M70" s="527">
        <v>0</v>
      </c>
      <c r="N70" s="526">
        <v>1</v>
      </c>
      <c r="O70" s="611">
        <v>1</v>
      </c>
      <c r="P70" s="527"/>
      <c r="Q70" s="544"/>
      <c r="R70" s="526"/>
      <c r="S70" s="544">
        <v>0</v>
      </c>
      <c r="T70" s="611"/>
      <c r="U70" s="567">
        <v>0</v>
      </c>
    </row>
    <row r="71" spans="1:21" ht="14.4" customHeight="1" x14ac:dyDescent="0.3">
      <c r="A71" s="525">
        <v>34</v>
      </c>
      <c r="B71" s="526" t="s">
        <v>707</v>
      </c>
      <c r="C71" s="526" t="s">
        <v>709</v>
      </c>
      <c r="D71" s="609" t="s">
        <v>1083</v>
      </c>
      <c r="E71" s="610" t="s">
        <v>736</v>
      </c>
      <c r="F71" s="526" t="s">
        <v>708</v>
      </c>
      <c r="G71" s="526" t="s">
        <v>936</v>
      </c>
      <c r="H71" s="526" t="s">
        <v>500</v>
      </c>
      <c r="I71" s="526" t="s">
        <v>937</v>
      </c>
      <c r="J71" s="526" t="s">
        <v>938</v>
      </c>
      <c r="K71" s="526" t="s">
        <v>939</v>
      </c>
      <c r="L71" s="527">
        <v>50.32</v>
      </c>
      <c r="M71" s="527">
        <v>352.24</v>
      </c>
      <c r="N71" s="526">
        <v>7</v>
      </c>
      <c r="O71" s="611">
        <v>2</v>
      </c>
      <c r="P71" s="527">
        <v>352.24</v>
      </c>
      <c r="Q71" s="544">
        <v>1</v>
      </c>
      <c r="R71" s="526">
        <v>7</v>
      </c>
      <c r="S71" s="544">
        <v>1</v>
      </c>
      <c r="T71" s="611">
        <v>2</v>
      </c>
      <c r="U71" s="567">
        <v>1</v>
      </c>
    </row>
    <row r="72" spans="1:21" ht="14.4" customHeight="1" x14ac:dyDescent="0.3">
      <c r="A72" s="525">
        <v>34</v>
      </c>
      <c r="B72" s="526" t="s">
        <v>707</v>
      </c>
      <c r="C72" s="526" t="s">
        <v>709</v>
      </c>
      <c r="D72" s="609" t="s">
        <v>1083</v>
      </c>
      <c r="E72" s="610" t="s">
        <v>737</v>
      </c>
      <c r="F72" s="526" t="s">
        <v>708</v>
      </c>
      <c r="G72" s="526" t="s">
        <v>940</v>
      </c>
      <c r="H72" s="526" t="s">
        <v>529</v>
      </c>
      <c r="I72" s="526" t="s">
        <v>941</v>
      </c>
      <c r="J72" s="526" t="s">
        <v>942</v>
      </c>
      <c r="K72" s="526" t="s">
        <v>943</v>
      </c>
      <c r="L72" s="527">
        <v>140.18</v>
      </c>
      <c r="M72" s="527">
        <v>140.18</v>
      </c>
      <c r="N72" s="526">
        <v>1</v>
      </c>
      <c r="O72" s="611">
        <v>1</v>
      </c>
      <c r="P72" s="527">
        <v>140.18</v>
      </c>
      <c r="Q72" s="544">
        <v>1</v>
      </c>
      <c r="R72" s="526">
        <v>1</v>
      </c>
      <c r="S72" s="544">
        <v>1</v>
      </c>
      <c r="T72" s="611">
        <v>1</v>
      </c>
      <c r="U72" s="567">
        <v>1</v>
      </c>
    </row>
    <row r="73" spans="1:21" ht="14.4" customHeight="1" x14ac:dyDescent="0.3">
      <c r="A73" s="525">
        <v>34</v>
      </c>
      <c r="B73" s="526" t="s">
        <v>707</v>
      </c>
      <c r="C73" s="526" t="s">
        <v>709</v>
      </c>
      <c r="D73" s="609" t="s">
        <v>1083</v>
      </c>
      <c r="E73" s="610" t="s">
        <v>737</v>
      </c>
      <c r="F73" s="526" t="s">
        <v>708</v>
      </c>
      <c r="G73" s="526" t="s">
        <v>940</v>
      </c>
      <c r="H73" s="526" t="s">
        <v>500</v>
      </c>
      <c r="I73" s="526" t="s">
        <v>944</v>
      </c>
      <c r="J73" s="526" t="s">
        <v>942</v>
      </c>
      <c r="K73" s="526" t="s">
        <v>945</v>
      </c>
      <c r="L73" s="527">
        <v>0</v>
      </c>
      <c r="M73" s="527">
        <v>0</v>
      </c>
      <c r="N73" s="526">
        <v>2</v>
      </c>
      <c r="O73" s="611">
        <v>1</v>
      </c>
      <c r="P73" s="527">
        <v>0</v>
      </c>
      <c r="Q73" s="544"/>
      <c r="R73" s="526">
        <v>2</v>
      </c>
      <c r="S73" s="544">
        <v>1</v>
      </c>
      <c r="T73" s="611">
        <v>1</v>
      </c>
      <c r="U73" s="567">
        <v>1</v>
      </c>
    </row>
    <row r="74" spans="1:21" ht="14.4" customHeight="1" x14ac:dyDescent="0.3">
      <c r="A74" s="525">
        <v>34</v>
      </c>
      <c r="B74" s="526" t="s">
        <v>707</v>
      </c>
      <c r="C74" s="526" t="s">
        <v>709</v>
      </c>
      <c r="D74" s="609" t="s">
        <v>1083</v>
      </c>
      <c r="E74" s="610" t="s">
        <v>722</v>
      </c>
      <c r="F74" s="526" t="s">
        <v>708</v>
      </c>
      <c r="G74" s="526" t="s">
        <v>946</v>
      </c>
      <c r="H74" s="526" t="s">
        <v>529</v>
      </c>
      <c r="I74" s="526" t="s">
        <v>947</v>
      </c>
      <c r="J74" s="526" t="s">
        <v>948</v>
      </c>
      <c r="K74" s="526" t="s">
        <v>949</v>
      </c>
      <c r="L74" s="527">
        <v>70.540000000000006</v>
      </c>
      <c r="M74" s="527">
        <v>282.16000000000003</v>
      </c>
      <c r="N74" s="526">
        <v>4</v>
      </c>
      <c r="O74" s="611">
        <v>1.5</v>
      </c>
      <c r="P74" s="527">
        <v>141.08000000000001</v>
      </c>
      <c r="Q74" s="544">
        <v>0.5</v>
      </c>
      <c r="R74" s="526">
        <v>2</v>
      </c>
      <c r="S74" s="544">
        <v>0.5</v>
      </c>
      <c r="T74" s="611">
        <v>1</v>
      </c>
      <c r="U74" s="567">
        <v>0.66666666666666663</v>
      </c>
    </row>
    <row r="75" spans="1:21" ht="14.4" customHeight="1" x14ac:dyDescent="0.3">
      <c r="A75" s="525">
        <v>34</v>
      </c>
      <c r="B75" s="526" t="s">
        <v>707</v>
      </c>
      <c r="C75" s="526" t="s">
        <v>709</v>
      </c>
      <c r="D75" s="609" t="s">
        <v>1083</v>
      </c>
      <c r="E75" s="610" t="s">
        <v>722</v>
      </c>
      <c r="F75" s="526" t="s">
        <v>708</v>
      </c>
      <c r="G75" s="526" t="s">
        <v>950</v>
      </c>
      <c r="H75" s="526" t="s">
        <v>500</v>
      </c>
      <c r="I75" s="526" t="s">
        <v>951</v>
      </c>
      <c r="J75" s="526" t="s">
        <v>952</v>
      </c>
      <c r="K75" s="526" t="s">
        <v>953</v>
      </c>
      <c r="L75" s="527">
        <v>238.72</v>
      </c>
      <c r="M75" s="527">
        <v>238.72</v>
      </c>
      <c r="N75" s="526">
        <v>1</v>
      </c>
      <c r="O75" s="611">
        <v>0.5</v>
      </c>
      <c r="P75" s="527"/>
      <c r="Q75" s="544">
        <v>0</v>
      </c>
      <c r="R75" s="526"/>
      <c r="S75" s="544">
        <v>0</v>
      </c>
      <c r="T75" s="611"/>
      <c r="U75" s="567">
        <v>0</v>
      </c>
    </row>
    <row r="76" spans="1:21" ht="14.4" customHeight="1" x14ac:dyDescent="0.3">
      <c r="A76" s="525">
        <v>34</v>
      </c>
      <c r="B76" s="526" t="s">
        <v>707</v>
      </c>
      <c r="C76" s="526" t="s">
        <v>709</v>
      </c>
      <c r="D76" s="609" t="s">
        <v>1083</v>
      </c>
      <c r="E76" s="610" t="s">
        <v>722</v>
      </c>
      <c r="F76" s="526" t="s">
        <v>708</v>
      </c>
      <c r="G76" s="526" t="s">
        <v>950</v>
      </c>
      <c r="H76" s="526" t="s">
        <v>529</v>
      </c>
      <c r="I76" s="526" t="s">
        <v>954</v>
      </c>
      <c r="J76" s="526" t="s">
        <v>955</v>
      </c>
      <c r="K76" s="526" t="s">
        <v>956</v>
      </c>
      <c r="L76" s="527">
        <v>170.52</v>
      </c>
      <c r="M76" s="527">
        <v>170.52</v>
      </c>
      <c r="N76" s="526">
        <v>1</v>
      </c>
      <c r="O76" s="611">
        <v>0.5</v>
      </c>
      <c r="P76" s="527"/>
      <c r="Q76" s="544">
        <v>0</v>
      </c>
      <c r="R76" s="526"/>
      <c r="S76" s="544">
        <v>0</v>
      </c>
      <c r="T76" s="611"/>
      <c r="U76" s="567">
        <v>0</v>
      </c>
    </row>
    <row r="77" spans="1:21" ht="14.4" customHeight="1" x14ac:dyDescent="0.3">
      <c r="A77" s="525">
        <v>34</v>
      </c>
      <c r="B77" s="526" t="s">
        <v>707</v>
      </c>
      <c r="C77" s="526" t="s">
        <v>709</v>
      </c>
      <c r="D77" s="609" t="s">
        <v>1083</v>
      </c>
      <c r="E77" s="610" t="s">
        <v>722</v>
      </c>
      <c r="F77" s="526" t="s">
        <v>708</v>
      </c>
      <c r="G77" s="526" t="s">
        <v>868</v>
      </c>
      <c r="H77" s="526" t="s">
        <v>500</v>
      </c>
      <c r="I77" s="526" t="s">
        <v>957</v>
      </c>
      <c r="J77" s="526" t="s">
        <v>870</v>
      </c>
      <c r="K77" s="526" t="s">
        <v>958</v>
      </c>
      <c r="L77" s="527">
        <v>115.26</v>
      </c>
      <c r="M77" s="527">
        <v>115.26</v>
      </c>
      <c r="N77" s="526">
        <v>1</v>
      </c>
      <c r="O77" s="611">
        <v>0.5</v>
      </c>
      <c r="P77" s="527"/>
      <c r="Q77" s="544">
        <v>0</v>
      </c>
      <c r="R77" s="526"/>
      <c r="S77" s="544">
        <v>0</v>
      </c>
      <c r="T77" s="611"/>
      <c r="U77" s="567">
        <v>0</v>
      </c>
    </row>
    <row r="78" spans="1:21" ht="14.4" customHeight="1" x14ac:dyDescent="0.3">
      <c r="A78" s="525">
        <v>34</v>
      </c>
      <c r="B78" s="526" t="s">
        <v>707</v>
      </c>
      <c r="C78" s="526" t="s">
        <v>709</v>
      </c>
      <c r="D78" s="609" t="s">
        <v>1083</v>
      </c>
      <c r="E78" s="610" t="s">
        <v>722</v>
      </c>
      <c r="F78" s="526" t="s">
        <v>708</v>
      </c>
      <c r="G78" s="526" t="s">
        <v>868</v>
      </c>
      <c r="H78" s="526" t="s">
        <v>500</v>
      </c>
      <c r="I78" s="526" t="s">
        <v>959</v>
      </c>
      <c r="J78" s="526" t="s">
        <v>870</v>
      </c>
      <c r="K78" s="526" t="s">
        <v>960</v>
      </c>
      <c r="L78" s="527">
        <v>34.57</v>
      </c>
      <c r="M78" s="527">
        <v>34.57</v>
      </c>
      <c r="N78" s="526">
        <v>1</v>
      </c>
      <c r="O78" s="611">
        <v>0.5</v>
      </c>
      <c r="P78" s="527"/>
      <c r="Q78" s="544">
        <v>0</v>
      </c>
      <c r="R78" s="526"/>
      <c r="S78" s="544">
        <v>0</v>
      </c>
      <c r="T78" s="611"/>
      <c r="U78" s="567">
        <v>0</v>
      </c>
    </row>
    <row r="79" spans="1:21" ht="14.4" customHeight="1" x14ac:dyDescent="0.3">
      <c r="A79" s="525">
        <v>34</v>
      </c>
      <c r="B79" s="526" t="s">
        <v>707</v>
      </c>
      <c r="C79" s="526" t="s">
        <v>709</v>
      </c>
      <c r="D79" s="609" t="s">
        <v>1083</v>
      </c>
      <c r="E79" s="610" t="s">
        <v>722</v>
      </c>
      <c r="F79" s="526" t="s">
        <v>708</v>
      </c>
      <c r="G79" s="526" t="s">
        <v>868</v>
      </c>
      <c r="H79" s="526" t="s">
        <v>500</v>
      </c>
      <c r="I79" s="526" t="s">
        <v>927</v>
      </c>
      <c r="J79" s="526" t="s">
        <v>870</v>
      </c>
      <c r="K79" s="526" t="s">
        <v>928</v>
      </c>
      <c r="L79" s="527">
        <v>69.16</v>
      </c>
      <c r="M79" s="527">
        <v>69.16</v>
      </c>
      <c r="N79" s="526">
        <v>1</v>
      </c>
      <c r="O79" s="611">
        <v>0.5</v>
      </c>
      <c r="P79" s="527"/>
      <c r="Q79" s="544">
        <v>0</v>
      </c>
      <c r="R79" s="526"/>
      <c r="S79" s="544">
        <v>0</v>
      </c>
      <c r="T79" s="611"/>
      <c r="U79" s="567">
        <v>0</v>
      </c>
    </row>
    <row r="80" spans="1:21" ht="14.4" customHeight="1" x14ac:dyDescent="0.3">
      <c r="A80" s="525">
        <v>34</v>
      </c>
      <c r="B80" s="526" t="s">
        <v>707</v>
      </c>
      <c r="C80" s="526" t="s">
        <v>709</v>
      </c>
      <c r="D80" s="609" t="s">
        <v>1083</v>
      </c>
      <c r="E80" s="610" t="s">
        <v>722</v>
      </c>
      <c r="F80" s="526" t="s">
        <v>708</v>
      </c>
      <c r="G80" s="526" t="s">
        <v>868</v>
      </c>
      <c r="H80" s="526" t="s">
        <v>500</v>
      </c>
      <c r="I80" s="526" t="s">
        <v>961</v>
      </c>
      <c r="J80" s="526" t="s">
        <v>870</v>
      </c>
      <c r="K80" s="526" t="s">
        <v>962</v>
      </c>
      <c r="L80" s="527">
        <v>103.73</v>
      </c>
      <c r="M80" s="527">
        <v>103.73</v>
      </c>
      <c r="N80" s="526">
        <v>1</v>
      </c>
      <c r="O80" s="611">
        <v>0.5</v>
      </c>
      <c r="P80" s="527">
        <v>103.73</v>
      </c>
      <c r="Q80" s="544">
        <v>1</v>
      </c>
      <c r="R80" s="526">
        <v>1</v>
      </c>
      <c r="S80" s="544">
        <v>1</v>
      </c>
      <c r="T80" s="611">
        <v>0.5</v>
      </c>
      <c r="U80" s="567">
        <v>1</v>
      </c>
    </row>
    <row r="81" spans="1:21" ht="14.4" customHeight="1" x14ac:dyDescent="0.3">
      <c r="A81" s="525">
        <v>34</v>
      </c>
      <c r="B81" s="526" t="s">
        <v>707</v>
      </c>
      <c r="C81" s="526" t="s">
        <v>709</v>
      </c>
      <c r="D81" s="609" t="s">
        <v>1083</v>
      </c>
      <c r="E81" s="610" t="s">
        <v>722</v>
      </c>
      <c r="F81" s="526" t="s">
        <v>708</v>
      </c>
      <c r="G81" s="526" t="s">
        <v>836</v>
      </c>
      <c r="H81" s="526" t="s">
        <v>500</v>
      </c>
      <c r="I81" s="526" t="s">
        <v>837</v>
      </c>
      <c r="J81" s="526" t="s">
        <v>838</v>
      </c>
      <c r="K81" s="526" t="s">
        <v>839</v>
      </c>
      <c r="L81" s="527">
        <v>42.05</v>
      </c>
      <c r="M81" s="527">
        <v>42.05</v>
      </c>
      <c r="N81" s="526">
        <v>1</v>
      </c>
      <c r="O81" s="611">
        <v>0.5</v>
      </c>
      <c r="P81" s="527">
        <v>42.05</v>
      </c>
      <c r="Q81" s="544">
        <v>1</v>
      </c>
      <c r="R81" s="526">
        <v>1</v>
      </c>
      <c r="S81" s="544">
        <v>1</v>
      </c>
      <c r="T81" s="611">
        <v>0.5</v>
      </c>
      <c r="U81" s="567">
        <v>1</v>
      </c>
    </row>
    <row r="82" spans="1:21" ht="14.4" customHeight="1" x14ac:dyDescent="0.3">
      <c r="A82" s="525">
        <v>34</v>
      </c>
      <c r="B82" s="526" t="s">
        <v>707</v>
      </c>
      <c r="C82" s="526" t="s">
        <v>709</v>
      </c>
      <c r="D82" s="609" t="s">
        <v>1083</v>
      </c>
      <c r="E82" s="610" t="s">
        <v>722</v>
      </c>
      <c r="F82" s="526" t="s">
        <v>708</v>
      </c>
      <c r="G82" s="526" t="s">
        <v>963</v>
      </c>
      <c r="H82" s="526" t="s">
        <v>500</v>
      </c>
      <c r="I82" s="526" t="s">
        <v>964</v>
      </c>
      <c r="J82" s="526" t="s">
        <v>965</v>
      </c>
      <c r="K82" s="526" t="s">
        <v>966</v>
      </c>
      <c r="L82" s="527">
        <v>0</v>
      </c>
      <c r="M82" s="527">
        <v>0</v>
      </c>
      <c r="N82" s="526">
        <v>1</v>
      </c>
      <c r="O82" s="611">
        <v>0.5</v>
      </c>
      <c r="P82" s="527"/>
      <c r="Q82" s="544"/>
      <c r="R82" s="526"/>
      <c r="S82" s="544">
        <v>0</v>
      </c>
      <c r="T82" s="611"/>
      <c r="U82" s="567">
        <v>0</v>
      </c>
    </row>
    <row r="83" spans="1:21" ht="14.4" customHeight="1" x14ac:dyDescent="0.3">
      <c r="A83" s="525">
        <v>34</v>
      </c>
      <c r="B83" s="526" t="s">
        <v>707</v>
      </c>
      <c r="C83" s="526" t="s">
        <v>709</v>
      </c>
      <c r="D83" s="609" t="s">
        <v>1083</v>
      </c>
      <c r="E83" s="610" t="s">
        <v>722</v>
      </c>
      <c r="F83" s="526" t="s">
        <v>708</v>
      </c>
      <c r="G83" s="526" t="s">
        <v>967</v>
      </c>
      <c r="H83" s="526" t="s">
        <v>500</v>
      </c>
      <c r="I83" s="526" t="s">
        <v>968</v>
      </c>
      <c r="J83" s="526" t="s">
        <v>969</v>
      </c>
      <c r="K83" s="526" t="s">
        <v>970</v>
      </c>
      <c r="L83" s="527">
        <v>107.27</v>
      </c>
      <c r="M83" s="527">
        <v>214.54</v>
      </c>
      <c r="N83" s="526">
        <v>2</v>
      </c>
      <c r="O83" s="611">
        <v>0.5</v>
      </c>
      <c r="P83" s="527">
        <v>214.54</v>
      </c>
      <c r="Q83" s="544">
        <v>1</v>
      </c>
      <c r="R83" s="526">
        <v>2</v>
      </c>
      <c r="S83" s="544">
        <v>1</v>
      </c>
      <c r="T83" s="611">
        <v>0.5</v>
      </c>
      <c r="U83" s="567">
        <v>1</v>
      </c>
    </row>
    <row r="84" spans="1:21" ht="14.4" customHeight="1" x14ac:dyDescent="0.3">
      <c r="A84" s="525">
        <v>34</v>
      </c>
      <c r="B84" s="526" t="s">
        <v>707</v>
      </c>
      <c r="C84" s="526" t="s">
        <v>709</v>
      </c>
      <c r="D84" s="609" t="s">
        <v>1083</v>
      </c>
      <c r="E84" s="610" t="s">
        <v>722</v>
      </c>
      <c r="F84" s="526" t="s">
        <v>708</v>
      </c>
      <c r="G84" s="526" t="s">
        <v>800</v>
      </c>
      <c r="H84" s="526" t="s">
        <v>500</v>
      </c>
      <c r="I84" s="526" t="s">
        <v>872</v>
      </c>
      <c r="J84" s="526" t="s">
        <v>873</v>
      </c>
      <c r="K84" s="526" t="s">
        <v>874</v>
      </c>
      <c r="L84" s="527">
        <v>48.09</v>
      </c>
      <c r="M84" s="527">
        <v>48.09</v>
      </c>
      <c r="N84" s="526">
        <v>1</v>
      </c>
      <c r="O84" s="611">
        <v>1</v>
      </c>
      <c r="P84" s="527">
        <v>48.09</v>
      </c>
      <c r="Q84" s="544">
        <v>1</v>
      </c>
      <c r="R84" s="526">
        <v>1</v>
      </c>
      <c r="S84" s="544">
        <v>1</v>
      </c>
      <c r="T84" s="611">
        <v>1</v>
      </c>
      <c r="U84" s="567">
        <v>1</v>
      </c>
    </row>
    <row r="85" spans="1:21" ht="14.4" customHeight="1" x14ac:dyDescent="0.3">
      <c r="A85" s="525">
        <v>34</v>
      </c>
      <c r="B85" s="526" t="s">
        <v>707</v>
      </c>
      <c r="C85" s="526" t="s">
        <v>709</v>
      </c>
      <c r="D85" s="609" t="s">
        <v>1083</v>
      </c>
      <c r="E85" s="610" t="s">
        <v>722</v>
      </c>
      <c r="F85" s="526" t="s">
        <v>708</v>
      </c>
      <c r="G85" s="526" t="s">
        <v>800</v>
      </c>
      <c r="H85" s="526" t="s">
        <v>500</v>
      </c>
      <c r="I85" s="526" t="s">
        <v>801</v>
      </c>
      <c r="J85" s="526" t="s">
        <v>802</v>
      </c>
      <c r="K85" s="526" t="s">
        <v>803</v>
      </c>
      <c r="L85" s="527">
        <v>89.91</v>
      </c>
      <c r="M85" s="527">
        <v>179.82</v>
      </c>
      <c r="N85" s="526">
        <v>2</v>
      </c>
      <c r="O85" s="611">
        <v>1</v>
      </c>
      <c r="P85" s="527">
        <v>179.82</v>
      </c>
      <c r="Q85" s="544">
        <v>1</v>
      </c>
      <c r="R85" s="526">
        <v>2</v>
      </c>
      <c r="S85" s="544">
        <v>1</v>
      </c>
      <c r="T85" s="611">
        <v>1</v>
      </c>
      <c r="U85" s="567">
        <v>1</v>
      </c>
    </row>
    <row r="86" spans="1:21" ht="14.4" customHeight="1" x14ac:dyDescent="0.3">
      <c r="A86" s="525">
        <v>34</v>
      </c>
      <c r="B86" s="526" t="s">
        <v>707</v>
      </c>
      <c r="C86" s="526" t="s">
        <v>709</v>
      </c>
      <c r="D86" s="609" t="s">
        <v>1083</v>
      </c>
      <c r="E86" s="610" t="s">
        <v>722</v>
      </c>
      <c r="F86" s="526" t="s">
        <v>708</v>
      </c>
      <c r="G86" s="526" t="s">
        <v>875</v>
      </c>
      <c r="H86" s="526" t="s">
        <v>500</v>
      </c>
      <c r="I86" s="526" t="s">
        <v>971</v>
      </c>
      <c r="J86" s="526" t="s">
        <v>972</v>
      </c>
      <c r="K86" s="526" t="s">
        <v>953</v>
      </c>
      <c r="L86" s="527">
        <v>98.75</v>
      </c>
      <c r="M86" s="527">
        <v>98.75</v>
      </c>
      <c r="N86" s="526">
        <v>1</v>
      </c>
      <c r="O86" s="611">
        <v>1</v>
      </c>
      <c r="P86" s="527"/>
      <c r="Q86" s="544">
        <v>0</v>
      </c>
      <c r="R86" s="526"/>
      <c r="S86" s="544">
        <v>0</v>
      </c>
      <c r="T86" s="611"/>
      <c r="U86" s="567">
        <v>0</v>
      </c>
    </row>
    <row r="87" spans="1:21" ht="14.4" customHeight="1" x14ac:dyDescent="0.3">
      <c r="A87" s="525">
        <v>34</v>
      </c>
      <c r="B87" s="526" t="s">
        <v>707</v>
      </c>
      <c r="C87" s="526" t="s">
        <v>709</v>
      </c>
      <c r="D87" s="609" t="s">
        <v>1083</v>
      </c>
      <c r="E87" s="610" t="s">
        <v>722</v>
      </c>
      <c r="F87" s="526" t="s">
        <v>708</v>
      </c>
      <c r="G87" s="526" t="s">
        <v>973</v>
      </c>
      <c r="H87" s="526" t="s">
        <v>500</v>
      </c>
      <c r="I87" s="526" t="s">
        <v>974</v>
      </c>
      <c r="J87" s="526" t="s">
        <v>975</v>
      </c>
      <c r="K87" s="526" t="s">
        <v>976</v>
      </c>
      <c r="L87" s="527">
        <v>0</v>
      </c>
      <c r="M87" s="527">
        <v>0</v>
      </c>
      <c r="N87" s="526">
        <v>1</v>
      </c>
      <c r="O87" s="611">
        <v>0.5</v>
      </c>
      <c r="P87" s="527">
        <v>0</v>
      </c>
      <c r="Q87" s="544"/>
      <c r="R87" s="526">
        <v>1</v>
      </c>
      <c r="S87" s="544">
        <v>1</v>
      </c>
      <c r="T87" s="611">
        <v>0.5</v>
      </c>
      <c r="U87" s="567">
        <v>1</v>
      </c>
    </row>
    <row r="88" spans="1:21" ht="14.4" customHeight="1" x14ac:dyDescent="0.3">
      <c r="A88" s="525">
        <v>34</v>
      </c>
      <c r="B88" s="526" t="s">
        <v>707</v>
      </c>
      <c r="C88" s="526" t="s">
        <v>709</v>
      </c>
      <c r="D88" s="609" t="s">
        <v>1083</v>
      </c>
      <c r="E88" s="610" t="s">
        <v>722</v>
      </c>
      <c r="F88" s="526" t="s">
        <v>708</v>
      </c>
      <c r="G88" s="526" t="s">
        <v>977</v>
      </c>
      <c r="H88" s="526" t="s">
        <v>500</v>
      </c>
      <c r="I88" s="526" t="s">
        <v>978</v>
      </c>
      <c r="J88" s="526" t="s">
        <v>979</v>
      </c>
      <c r="K88" s="526" t="s">
        <v>980</v>
      </c>
      <c r="L88" s="527">
        <v>61.97</v>
      </c>
      <c r="M88" s="527">
        <v>61.97</v>
      </c>
      <c r="N88" s="526">
        <v>1</v>
      </c>
      <c r="O88" s="611">
        <v>0.5</v>
      </c>
      <c r="P88" s="527">
        <v>61.97</v>
      </c>
      <c r="Q88" s="544">
        <v>1</v>
      </c>
      <c r="R88" s="526">
        <v>1</v>
      </c>
      <c r="S88" s="544">
        <v>1</v>
      </c>
      <c r="T88" s="611">
        <v>0.5</v>
      </c>
      <c r="U88" s="567">
        <v>1</v>
      </c>
    </row>
    <row r="89" spans="1:21" ht="14.4" customHeight="1" x14ac:dyDescent="0.3">
      <c r="A89" s="525">
        <v>34</v>
      </c>
      <c r="B89" s="526" t="s">
        <v>707</v>
      </c>
      <c r="C89" s="526" t="s">
        <v>709</v>
      </c>
      <c r="D89" s="609" t="s">
        <v>1083</v>
      </c>
      <c r="E89" s="610" t="s">
        <v>722</v>
      </c>
      <c r="F89" s="526" t="s">
        <v>708</v>
      </c>
      <c r="G89" s="526" t="s">
        <v>981</v>
      </c>
      <c r="H89" s="526" t="s">
        <v>529</v>
      </c>
      <c r="I89" s="526" t="s">
        <v>982</v>
      </c>
      <c r="J89" s="526" t="s">
        <v>983</v>
      </c>
      <c r="K89" s="526" t="s">
        <v>984</v>
      </c>
      <c r="L89" s="527">
        <v>207.45</v>
      </c>
      <c r="M89" s="527">
        <v>207.45</v>
      </c>
      <c r="N89" s="526">
        <v>1</v>
      </c>
      <c r="O89" s="611"/>
      <c r="P89" s="527">
        <v>207.45</v>
      </c>
      <c r="Q89" s="544">
        <v>1</v>
      </c>
      <c r="R89" s="526">
        <v>1</v>
      </c>
      <c r="S89" s="544">
        <v>1</v>
      </c>
      <c r="T89" s="611"/>
      <c r="U89" s="567"/>
    </row>
    <row r="90" spans="1:21" ht="14.4" customHeight="1" x14ac:dyDescent="0.3">
      <c r="A90" s="525">
        <v>34</v>
      </c>
      <c r="B90" s="526" t="s">
        <v>707</v>
      </c>
      <c r="C90" s="526" t="s">
        <v>709</v>
      </c>
      <c r="D90" s="609" t="s">
        <v>1083</v>
      </c>
      <c r="E90" s="610" t="s">
        <v>722</v>
      </c>
      <c r="F90" s="526" t="s">
        <v>708</v>
      </c>
      <c r="G90" s="526" t="s">
        <v>985</v>
      </c>
      <c r="H90" s="526" t="s">
        <v>529</v>
      </c>
      <c r="I90" s="526" t="s">
        <v>986</v>
      </c>
      <c r="J90" s="526" t="s">
        <v>987</v>
      </c>
      <c r="K90" s="526" t="s">
        <v>988</v>
      </c>
      <c r="L90" s="527">
        <v>46.07</v>
      </c>
      <c r="M90" s="527">
        <v>92.14</v>
      </c>
      <c r="N90" s="526">
        <v>2</v>
      </c>
      <c r="O90" s="611"/>
      <c r="P90" s="527">
        <v>92.14</v>
      </c>
      <c r="Q90" s="544">
        <v>1</v>
      </c>
      <c r="R90" s="526">
        <v>2</v>
      </c>
      <c r="S90" s="544">
        <v>1</v>
      </c>
      <c r="T90" s="611"/>
      <c r="U90" s="567"/>
    </row>
    <row r="91" spans="1:21" ht="14.4" customHeight="1" x14ac:dyDescent="0.3">
      <c r="A91" s="525">
        <v>34</v>
      </c>
      <c r="B91" s="526" t="s">
        <v>707</v>
      </c>
      <c r="C91" s="526" t="s">
        <v>709</v>
      </c>
      <c r="D91" s="609" t="s">
        <v>1083</v>
      </c>
      <c r="E91" s="610" t="s">
        <v>722</v>
      </c>
      <c r="F91" s="526" t="s">
        <v>708</v>
      </c>
      <c r="G91" s="526" t="s">
        <v>985</v>
      </c>
      <c r="H91" s="526" t="s">
        <v>529</v>
      </c>
      <c r="I91" s="526" t="s">
        <v>989</v>
      </c>
      <c r="J91" s="526" t="s">
        <v>990</v>
      </c>
      <c r="K91" s="526" t="s">
        <v>988</v>
      </c>
      <c r="L91" s="527">
        <v>49.08</v>
      </c>
      <c r="M91" s="527">
        <v>49.08</v>
      </c>
      <c r="N91" s="526">
        <v>1</v>
      </c>
      <c r="O91" s="611">
        <v>0.5</v>
      </c>
      <c r="P91" s="527">
        <v>49.08</v>
      </c>
      <c r="Q91" s="544">
        <v>1</v>
      </c>
      <c r="R91" s="526">
        <v>1</v>
      </c>
      <c r="S91" s="544">
        <v>1</v>
      </c>
      <c r="T91" s="611">
        <v>0.5</v>
      </c>
      <c r="U91" s="567">
        <v>1</v>
      </c>
    </row>
    <row r="92" spans="1:21" ht="14.4" customHeight="1" x14ac:dyDescent="0.3">
      <c r="A92" s="525">
        <v>34</v>
      </c>
      <c r="B92" s="526" t="s">
        <v>707</v>
      </c>
      <c r="C92" s="526" t="s">
        <v>709</v>
      </c>
      <c r="D92" s="609" t="s">
        <v>1083</v>
      </c>
      <c r="E92" s="610" t="s">
        <v>722</v>
      </c>
      <c r="F92" s="526" t="s">
        <v>708</v>
      </c>
      <c r="G92" s="526" t="s">
        <v>820</v>
      </c>
      <c r="H92" s="526" t="s">
        <v>500</v>
      </c>
      <c r="I92" s="526" t="s">
        <v>821</v>
      </c>
      <c r="J92" s="526" t="s">
        <v>822</v>
      </c>
      <c r="K92" s="526" t="s">
        <v>823</v>
      </c>
      <c r="L92" s="527">
        <v>38.56</v>
      </c>
      <c r="M92" s="527">
        <v>38.56</v>
      </c>
      <c r="N92" s="526">
        <v>1</v>
      </c>
      <c r="O92" s="611">
        <v>0.5</v>
      </c>
      <c r="P92" s="527"/>
      <c r="Q92" s="544">
        <v>0</v>
      </c>
      <c r="R92" s="526"/>
      <c r="S92" s="544">
        <v>0</v>
      </c>
      <c r="T92" s="611"/>
      <c r="U92" s="567">
        <v>0</v>
      </c>
    </row>
    <row r="93" spans="1:21" ht="14.4" customHeight="1" x14ac:dyDescent="0.3">
      <c r="A93" s="525">
        <v>34</v>
      </c>
      <c r="B93" s="526" t="s">
        <v>707</v>
      </c>
      <c r="C93" s="526" t="s">
        <v>709</v>
      </c>
      <c r="D93" s="609" t="s">
        <v>1083</v>
      </c>
      <c r="E93" s="610" t="s">
        <v>722</v>
      </c>
      <c r="F93" s="526" t="s">
        <v>708</v>
      </c>
      <c r="G93" s="526" t="s">
        <v>991</v>
      </c>
      <c r="H93" s="526" t="s">
        <v>500</v>
      </c>
      <c r="I93" s="526" t="s">
        <v>992</v>
      </c>
      <c r="J93" s="526" t="s">
        <v>993</v>
      </c>
      <c r="K93" s="526" t="s">
        <v>994</v>
      </c>
      <c r="L93" s="527">
        <v>0</v>
      </c>
      <c r="M93" s="527">
        <v>0</v>
      </c>
      <c r="N93" s="526">
        <v>2</v>
      </c>
      <c r="O93" s="611">
        <v>1</v>
      </c>
      <c r="P93" s="527"/>
      <c r="Q93" s="544"/>
      <c r="R93" s="526"/>
      <c r="S93" s="544">
        <v>0</v>
      </c>
      <c r="T93" s="611"/>
      <c r="U93" s="567">
        <v>0</v>
      </c>
    </row>
    <row r="94" spans="1:21" ht="14.4" customHeight="1" x14ac:dyDescent="0.3">
      <c r="A94" s="525">
        <v>34</v>
      </c>
      <c r="B94" s="526" t="s">
        <v>707</v>
      </c>
      <c r="C94" s="526" t="s">
        <v>709</v>
      </c>
      <c r="D94" s="609" t="s">
        <v>1083</v>
      </c>
      <c r="E94" s="610" t="s">
        <v>722</v>
      </c>
      <c r="F94" s="526" t="s">
        <v>708</v>
      </c>
      <c r="G94" s="526" t="s">
        <v>995</v>
      </c>
      <c r="H94" s="526" t="s">
        <v>529</v>
      </c>
      <c r="I94" s="526" t="s">
        <v>996</v>
      </c>
      <c r="J94" s="526" t="s">
        <v>997</v>
      </c>
      <c r="K94" s="526" t="s">
        <v>998</v>
      </c>
      <c r="L94" s="527">
        <v>0</v>
      </c>
      <c r="M94" s="527">
        <v>0</v>
      </c>
      <c r="N94" s="526">
        <v>1</v>
      </c>
      <c r="O94" s="611">
        <v>0.5</v>
      </c>
      <c r="P94" s="527">
        <v>0</v>
      </c>
      <c r="Q94" s="544"/>
      <c r="R94" s="526">
        <v>1</v>
      </c>
      <c r="S94" s="544">
        <v>1</v>
      </c>
      <c r="T94" s="611">
        <v>0.5</v>
      </c>
      <c r="U94" s="567">
        <v>1</v>
      </c>
    </row>
    <row r="95" spans="1:21" ht="14.4" customHeight="1" x14ac:dyDescent="0.3">
      <c r="A95" s="525">
        <v>34</v>
      </c>
      <c r="B95" s="526" t="s">
        <v>707</v>
      </c>
      <c r="C95" s="526" t="s">
        <v>709</v>
      </c>
      <c r="D95" s="609" t="s">
        <v>1083</v>
      </c>
      <c r="E95" s="610" t="s">
        <v>722</v>
      </c>
      <c r="F95" s="526" t="s">
        <v>708</v>
      </c>
      <c r="G95" s="526" t="s">
        <v>796</v>
      </c>
      <c r="H95" s="526" t="s">
        <v>500</v>
      </c>
      <c r="I95" s="526" t="s">
        <v>999</v>
      </c>
      <c r="J95" s="526" t="s">
        <v>1000</v>
      </c>
      <c r="K95" s="526" t="s">
        <v>1001</v>
      </c>
      <c r="L95" s="527">
        <v>79.069999999999993</v>
      </c>
      <c r="M95" s="527">
        <v>79.069999999999993</v>
      </c>
      <c r="N95" s="526">
        <v>1</v>
      </c>
      <c r="O95" s="611">
        <v>0.5</v>
      </c>
      <c r="P95" s="527">
        <v>79.069999999999993</v>
      </c>
      <c r="Q95" s="544">
        <v>1</v>
      </c>
      <c r="R95" s="526">
        <v>1</v>
      </c>
      <c r="S95" s="544">
        <v>1</v>
      </c>
      <c r="T95" s="611">
        <v>0.5</v>
      </c>
      <c r="U95" s="567">
        <v>1</v>
      </c>
    </row>
    <row r="96" spans="1:21" ht="14.4" customHeight="1" x14ac:dyDescent="0.3">
      <c r="A96" s="525">
        <v>34</v>
      </c>
      <c r="B96" s="526" t="s">
        <v>707</v>
      </c>
      <c r="C96" s="526" t="s">
        <v>709</v>
      </c>
      <c r="D96" s="609" t="s">
        <v>1083</v>
      </c>
      <c r="E96" s="610" t="s">
        <v>715</v>
      </c>
      <c r="F96" s="526" t="s">
        <v>708</v>
      </c>
      <c r="G96" s="526" t="s">
        <v>1002</v>
      </c>
      <c r="H96" s="526" t="s">
        <v>500</v>
      </c>
      <c r="I96" s="526" t="s">
        <v>1003</v>
      </c>
      <c r="J96" s="526" t="s">
        <v>1004</v>
      </c>
      <c r="K96" s="526" t="s">
        <v>1005</v>
      </c>
      <c r="L96" s="527">
        <v>100.91</v>
      </c>
      <c r="M96" s="527">
        <v>201.82</v>
      </c>
      <c r="N96" s="526">
        <v>2</v>
      </c>
      <c r="O96" s="611">
        <v>1</v>
      </c>
      <c r="P96" s="527">
        <v>100.91</v>
      </c>
      <c r="Q96" s="544">
        <v>0.5</v>
      </c>
      <c r="R96" s="526">
        <v>1</v>
      </c>
      <c r="S96" s="544">
        <v>0.5</v>
      </c>
      <c r="T96" s="611">
        <v>0.5</v>
      </c>
      <c r="U96" s="567">
        <v>0.5</v>
      </c>
    </row>
    <row r="97" spans="1:21" ht="14.4" customHeight="1" x14ac:dyDescent="0.3">
      <c r="A97" s="525">
        <v>34</v>
      </c>
      <c r="B97" s="526" t="s">
        <v>707</v>
      </c>
      <c r="C97" s="526" t="s">
        <v>709</v>
      </c>
      <c r="D97" s="609" t="s">
        <v>1083</v>
      </c>
      <c r="E97" s="610" t="s">
        <v>715</v>
      </c>
      <c r="F97" s="526" t="s">
        <v>708</v>
      </c>
      <c r="G97" s="526" t="s">
        <v>923</v>
      </c>
      <c r="H97" s="526" t="s">
        <v>500</v>
      </c>
      <c r="I97" s="526" t="s">
        <v>1006</v>
      </c>
      <c r="J97" s="526" t="s">
        <v>1007</v>
      </c>
      <c r="K97" s="526" t="s">
        <v>1008</v>
      </c>
      <c r="L97" s="527">
        <v>0</v>
      </c>
      <c r="M97" s="527">
        <v>0</v>
      </c>
      <c r="N97" s="526">
        <v>2</v>
      </c>
      <c r="O97" s="611">
        <v>0.5</v>
      </c>
      <c r="P97" s="527">
        <v>0</v>
      </c>
      <c r="Q97" s="544"/>
      <c r="R97" s="526">
        <v>2</v>
      </c>
      <c r="S97" s="544">
        <v>1</v>
      </c>
      <c r="T97" s="611">
        <v>0.5</v>
      </c>
      <c r="U97" s="567">
        <v>1</v>
      </c>
    </row>
    <row r="98" spans="1:21" ht="14.4" customHeight="1" x14ac:dyDescent="0.3">
      <c r="A98" s="525">
        <v>34</v>
      </c>
      <c r="B98" s="526" t="s">
        <v>707</v>
      </c>
      <c r="C98" s="526" t="s">
        <v>709</v>
      </c>
      <c r="D98" s="609" t="s">
        <v>1083</v>
      </c>
      <c r="E98" s="610" t="s">
        <v>715</v>
      </c>
      <c r="F98" s="526" t="s">
        <v>708</v>
      </c>
      <c r="G98" s="526" t="s">
        <v>1009</v>
      </c>
      <c r="H98" s="526" t="s">
        <v>500</v>
      </c>
      <c r="I98" s="526" t="s">
        <v>1010</v>
      </c>
      <c r="J98" s="526" t="s">
        <v>1011</v>
      </c>
      <c r="K98" s="526" t="s">
        <v>956</v>
      </c>
      <c r="L98" s="527">
        <v>78.33</v>
      </c>
      <c r="M98" s="527">
        <v>78.33</v>
      </c>
      <c r="N98" s="526">
        <v>1</v>
      </c>
      <c r="O98" s="611">
        <v>0.5</v>
      </c>
      <c r="P98" s="527">
        <v>78.33</v>
      </c>
      <c r="Q98" s="544">
        <v>1</v>
      </c>
      <c r="R98" s="526">
        <v>1</v>
      </c>
      <c r="S98" s="544">
        <v>1</v>
      </c>
      <c r="T98" s="611">
        <v>0.5</v>
      </c>
      <c r="U98" s="567">
        <v>1</v>
      </c>
    </row>
    <row r="99" spans="1:21" ht="14.4" customHeight="1" x14ac:dyDescent="0.3">
      <c r="A99" s="525">
        <v>34</v>
      </c>
      <c r="B99" s="526" t="s">
        <v>707</v>
      </c>
      <c r="C99" s="526" t="s">
        <v>709</v>
      </c>
      <c r="D99" s="609" t="s">
        <v>1083</v>
      </c>
      <c r="E99" s="610" t="s">
        <v>715</v>
      </c>
      <c r="F99" s="526" t="s">
        <v>708</v>
      </c>
      <c r="G99" s="526" t="s">
        <v>1012</v>
      </c>
      <c r="H99" s="526" t="s">
        <v>500</v>
      </c>
      <c r="I99" s="526" t="s">
        <v>1013</v>
      </c>
      <c r="J99" s="526" t="s">
        <v>1014</v>
      </c>
      <c r="K99" s="526" t="s">
        <v>1015</v>
      </c>
      <c r="L99" s="527">
        <v>0</v>
      </c>
      <c r="M99" s="527">
        <v>0</v>
      </c>
      <c r="N99" s="526">
        <v>8</v>
      </c>
      <c r="O99" s="611">
        <v>1.5</v>
      </c>
      <c r="P99" s="527">
        <v>0</v>
      </c>
      <c r="Q99" s="544"/>
      <c r="R99" s="526">
        <v>3</v>
      </c>
      <c r="S99" s="544">
        <v>0.375</v>
      </c>
      <c r="T99" s="611">
        <v>0.5</v>
      </c>
      <c r="U99" s="567">
        <v>0.33333333333333331</v>
      </c>
    </row>
    <row r="100" spans="1:21" ht="14.4" customHeight="1" x14ac:dyDescent="0.3">
      <c r="A100" s="525">
        <v>34</v>
      </c>
      <c r="B100" s="526" t="s">
        <v>707</v>
      </c>
      <c r="C100" s="526" t="s">
        <v>709</v>
      </c>
      <c r="D100" s="609" t="s">
        <v>1083</v>
      </c>
      <c r="E100" s="610" t="s">
        <v>715</v>
      </c>
      <c r="F100" s="526" t="s">
        <v>708</v>
      </c>
      <c r="G100" s="526" t="s">
        <v>808</v>
      </c>
      <c r="H100" s="526" t="s">
        <v>500</v>
      </c>
      <c r="I100" s="526" t="s">
        <v>1016</v>
      </c>
      <c r="J100" s="526" t="s">
        <v>1017</v>
      </c>
      <c r="K100" s="526" t="s">
        <v>1018</v>
      </c>
      <c r="L100" s="527">
        <v>0</v>
      </c>
      <c r="M100" s="527">
        <v>0</v>
      </c>
      <c r="N100" s="526">
        <v>1</v>
      </c>
      <c r="O100" s="611">
        <v>0.5</v>
      </c>
      <c r="P100" s="527">
        <v>0</v>
      </c>
      <c r="Q100" s="544"/>
      <c r="R100" s="526">
        <v>1</v>
      </c>
      <c r="S100" s="544">
        <v>1</v>
      </c>
      <c r="T100" s="611">
        <v>0.5</v>
      </c>
      <c r="U100" s="567">
        <v>1</v>
      </c>
    </row>
    <row r="101" spans="1:21" ht="14.4" customHeight="1" x14ac:dyDescent="0.3">
      <c r="A101" s="525">
        <v>34</v>
      </c>
      <c r="B101" s="526" t="s">
        <v>707</v>
      </c>
      <c r="C101" s="526" t="s">
        <v>709</v>
      </c>
      <c r="D101" s="609" t="s">
        <v>1083</v>
      </c>
      <c r="E101" s="610" t="s">
        <v>715</v>
      </c>
      <c r="F101" s="526" t="s">
        <v>708</v>
      </c>
      <c r="G101" s="526" t="s">
        <v>1019</v>
      </c>
      <c r="H101" s="526" t="s">
        <v>500</v>
      </c>
      <c r="I101" s="526" t="s">
        <v>1020</v>
      </c>
      <c r="J101" s="526" t="s">
        <v>1021</v>
      </c>
      <c r="K101" s="526" t="s">
        <v>1022</v>
      </c>
      <c r="L101" s="527">
        <v>0</v>
      </c>
      <c r="M101" s="527">
        <v>0</v>
      </c>
      <c r="N101" s="526">
        <v>3</v>
      </c>
      <c r="O101" s="611">
        <v>2</v>
      </c>
      <c r="P101" s="527">
        <v>0</v>
      </c>
      <c r="Q101" s="544"/>
      <c r="R101" s="526">
        <v>3</v>
      </c>
      <c r="S101" s="544">
        <v>1</v>
      </c>
      <c r="T101" s="611">
        <v>2</v>
      </c>
      <c r="U101" s="567">
        <v>1</v>
      </c>
    </row>
    <row r="102" spans="1:21" ht="14.4" customHeight="1" x14ac:dyDescent="0.3">
      <c r="A102" s="525">
        <v>34</v>
      </c>
      <c r="B102" s="526" t="s">
        <v>707</v>
      </c>
      <c r="C102" s="526" t="s">
        <v>709</v>
      </c>
      <c r="D102" s="609" t="s">
        <v>1083</v>
      </c>
      <c r="E102" s="610" t="s">
        <v>715</v>
      </c>
      <c r="F102" s="526" t="s">
        <v>708</v>
      </c>
      <c r="G102" s="526" t="s">
        <v>800</v>
      </c>
      <c r="H102" s="526" t="s">
        <v>500</v>
      </c>
      <c r="I102" s="526" t="s">
        <v>872</v>
      </c>
      <c r="J102" s="526" t="s">
        <v>873</v>
      </c>
      <c r="K102" s="526" t="s">
        <v>874</v>
      </c>
      <c r="L102" s="527">
        <v>48.09</v>
      </c>
      <c r="M102" s="527">
        <v>48.09</v>
      </c>
      <c r="N102" s="526">
        <v>1</v>
      </c>
      <c r="O102" s="611">
        <v>0.5</v>
      </c>
      <c r="P102" s="527">
        <v>48.09</v>
      </c>
      <c r="Q102" s="544">
        <v>1</v>
      </c>
      <c r="R102" s="526">
        <v>1</v>
      </c>
      <c r="S102" s="544">
        <v>1</v>
      </c>
      <c r="T102" s="611">
        <v>0.5</v>
      </c>
      <c r="U102" s="567">
        <v>1</v>
      </c>
    </row>
    <row r="103" spans="1:21" ht="14.4" customHeight="1" x14ac:dyDescent="0.3">
      <c r="A103" s="525">
        <v>34</v>
      </c>
      <c r="B103" s="526" t="s">
        <v>707</v>
      </c>
      <c r="C103" s="526" t="s">
        <v>709</v>
      </c>
      <c r="D103" s="609" t="s">
        <v>1083</v>
      </c>
      <c r="E103" s="610" t="s">
        <v>715</v>
      </c>
      <c r="F103" s="526" t="s">
        <v>708</v>
      </c>
      <c r="G103" s="526" t="s">
        <v>875</v>
      </c>
      <c r="H103" s="526" t="s">
        <v>500</v>
      </c>
      <c r="I103" s="526" t="s">
        <v>1023</v>
      </c>
      <c r="J103" s="526" t="s">
        <v>1024</v>
      </c>
      <c r="K103" s="526" t="s">
        <v>1025</v>
      </c>
      <c r="L103" s="527">
        <v>49.38</v>
      </c>
      <c r="M103" s="527">
        <v>98.76</v>
      </c>
      <c r="N103" s="526">
        <v>2</v>
      </c>
      <c r="O103" s="611">
        <v>0.5</v>
      </c>
      <c r="P103" s="527">
        <v>98.76</v>
      </c>
      <c r="Q103" s="544">
        <v>1</v>
      </c>
      <c r="R103" s="526">
        <v>2</v>
      </c>
      <c r="S103" s="544">
        <v>1</v>
      </c>
      <c r="T103" s="611">
        <v>0.5</v>
      </c>
      <c r="U103" s="567">
        <v>1</v>
      </c>
    </row>
    <row r="104" spans="1:21" ht="14.4" customHeight="1" x14ac:dyDescent="0.3">
      <c r="A104" s="525">
        <v>34</v>
      </c>
      <c r="B104" s="526" t="s">
        <v>707</v>
      </c>
      <c r="C104" s="526" t="s">
        <v>709</v>
      </c>
      <c r="D104" s="609" t="s">
        <v>1083</v>
      </c>
      <c r="E104" s="610" t="s">
        <v>715</v>
      </c>
      <c r="F104" s="526" t="s">
        <v>708</v>
      </c>
      <c r="G104" s="526" t="s">
        <v>981</v>
      </c>
      <c r="H104" s="526" t="s">
        <v>529</v>
      </c>
      <c r="I104" s="526" t="s">
        <v>1026</v>
      </c>
      <c r="J104" s="526" t="s">
        <v>983</v>
      </c>
      <c r="K104" s="526" t="s">
        <v>1027</v>
      </c>
      <c r="L104" s="527">
        <v>69.16</v>
      </c>
      <c r="M104" s="527">
        <v>138.32</v>
      </c>
      <c r="N104" s="526">
        <v>2</v>
      </c>
      <c r="O104" s="611">
        <v>0.5</v>
      </c>
      <c r="P104" s="527"/>
      <c r="Q104" s="544">
        <v>0</v>
      </c>
      <c r="R104" s="526"/>
      <c r="S104" s="544">
        <v>0</v>
      </c>
      <c r="T104" s="611"/>
      <c r="U104" s="567">
        <v>0</v>
      </c>
    </row>
    <row r="105" spans="1:21" ht="14.4" customHeight="1" x14ac:dyDescent="0.3">
      <c r="A105" s="525">
        <v>34</v>
      </c>
      <c r="B105" s="526" t="s">
        <v>707</v>
      </c>
      <c r="C105" s="526" t="s">
        <v>709</v>
      </c>
      <c r="D105" s="609" t="s">
        <v>1083</v>
      </c>
      <c r="E105" s="610" t="s">
        <v>715</v>
      </c>
      <c r="F105" s="526" t="s">
        <v>708</v>
      </c>
      <c r="G105" s="526" t="s">
        <v>1028</v>
      </c>
      <c r="H105" s="526" t="s">
        <v>500</v>
      </c>
      <c r="I105" s="526" t="s">
        <v>1029</v>
      </c>
      <c r="J105" s="526" t="s">
        <v>1030</v>
      </c>
      <c r="K105" s="526" t="s">
        <v>1031</v>
      </c>
      <c r="L105" s="527">
        <v>0</v>
      </c>
      <c r="M105" s="527">
        <v>0</v>
      </c>
      <c r="N105" s="526">
        <v>1</v>
      </c>
      <c r="O105" s="611">
        <v>0.5</v>
      </c>
      <c r="P105" s="527">
        <v>0</v>
      </c>
      <c r="Q105" s="544"/>
      <c r="R105" s="526">
        <v>1</v>
      </c>
      <c r="S105" s="544">
        <v>1</v>
      </c>
      <c r="T105" s="611">
        <v>0.5</v>
      </c>
      <c r="U105" s="567">
        <v>1</v>
      </c>
    </row>
    <row r="106" spans="1:21" ht="14.4" customHeight="1" x14ac:dyDescent="0.3">
      <c r="A106" s="525">
        <v>34</v>
      </c>
      <c r="B106" s="526" t="s">
        <v>707</v>
      </c>
      <c r="C106" s="526" t="s">
        <v>709</v>
      </c>
      <c r="D106" s="609" t="s">
        <v>1083</v>
      </c>
      <c r="E106" s="610" t="s">
        <v>730</v>
      </c>
      <c r="F106" s="526" t="s">
        <v>708</v>
      </c>
      <c r="G106" s="526" t="s">
        <v>946</v>
      </c>
      <c r="H106" s="526" t="s">
        <v>500</v>
      </c>
      <c r="I106" s="526" t="s">
        <v>1032</v>
      </c>
      <c r="J106" s="526" t="s">
        <v>1033</v>
      </c>
      <c r="K106" s="526" t="s">
        <v>949</v>
      </c>
      <c r="L106" s="527">
        <v>119.7</v>
      </c>
      <c r="M106" s="527">
        <v>119.7</v>
      </c>
      <c r="N106" s="526">
        <v>1</v>
      </c>
      <c r="O106" s="611">
        <v>1</v>
      </c>
      <c r="P106" s="527">
        <v>119.7</v>
      </c>
      <c r="Q106" s="544">
        <v>1</v>
      </c>
      <c r="R106" s="526">
        <v>1</v>
      </c>
      <c r="S106" s="544">
        <v>1</v>
      </c>
      <c r="T106" s="611">
        <v>1</v>
      </c>
      <c r="U106" s="567">
        <v>1</v>
      </c>
    </row>
    <row r="107" spans="1:21" ht="14.4" customHeight="1" x14ac:dyDescent="0.3">
      <c r="A107" s="525">
        <v>34</v>
      </c>
      <c r="B107" s="526" t="s">
        <v>707</v>
      </c>
      <c r="C107" s="526" t="s">
        <v>709</v>
      </c>
      <c r="D107" s="609" t="s">
        <v>1083</v>
      </c>
      <c r="E107" s="610" t="s">
        <v>730</v>
      </c>
      <c r="F107" s="526" t="s">
        <v>708</v>
      </c>
      <c r="G107" s="526" t="s">
        <v>946</v>
      </c>
      <c r="H107" s="526" t="s">
        <v>500</v>
      </c>
      <c r="I107" s="526" t="s">
        <v>1034</v>
      </c>
      <c r="J107" s="526" t="s">
        <v>1035</v>
      </c>
      <c r="K107" s="526" t="s">
        <v>949</v>
      </c>
      <c r="L107" s="527">
        <v>119.7</v>
      </c>
      <c r="M107" s="527">
        <v>239.4</v>
      </c>
      <c r="N107" s="526">
        <v>2</v>
      </c>
      <c r="O107" s="611">
        <v>1</v>
      </c>
      <c r="P107" s="527">
        <v>239.4</v>
      </c>
      <c r="Q107" s="544">
        <v>1</v>
      </c>
      <c r="R107" s="526">
        <v>2</v>
      </c>
      <c r="S107" s="544">
        <v>1</v>
      </c>
      <c r="T107" s="611">
        <v>1</v>
      </c>
      <c r="U107" s="567">
        <v>1</v>
      </c>
    </row>
    <row r="108" spans="1:21" ht="14.4" customHeight="1" x14ac:dyDescent="0.3">
      <c r="A108" s="525">
        <v>34</v>
      </c>
      <c r="B108" s="526" t="s">
        <v>707</v>
      </c>
      <c r="C108" s="526" t="s">
        <v>709</v>
      </c>
      <c r="D108" s="609" t="s">
        <v>1083</v>
      </c>
      <c r="E108" s="610" t="s">
        <v>730</v>
      </c>
      <c r="F108" s="526" t="s">
        <v>708</v>
      </c>
      <c r="G108" s="526" t="s">
        <v>1036</v>
      </c>
      <c r="H108" s="526" t="s">
        <v>500</v>
      </c>
      <c r="I108" s="526" t="s">
        <v>1037</v>
      </c>
      <c r="J108" s="526" t="s">
        <v>727</v>
      </c>
      <c r="K108" s="526"/>
      <c r="L108" s="527">
        <v>0</v>
      </c>
      <c r="M108" s="527">
        <v>0</v>
      </c>
      <c r="N108" s="526">
        <v>1</v>
      </c>
      <c r="O108" s="611">
        <v>1</v>
      </c>
      <c r="P108" s="527"/>
      <c r="Q108" s="544"/>
      <c r="R108" s="526"/>
      <c r="S108" s="544">
        <v>0</v>
      </c>
      <c r="T108" s="611"/>
      <c r="U108" s="567">
        <v>0</v>
      </c>
    </row>
    <row r="109" spans="1:21" ht="14.4" customHeight="1" x14ac:dyDescent="0.3">
      <c r="A109" s="525">
        <v>34</v>
      </c>
      <c r="B109" s="526" t="s">
        <v>707</v>
      </c>
      <c r="C109" s="526" t="s">
        <v>709</v>
      </c>
      <c r="D109" s="609" t="s">
        <v>1083</v>
      </c>
      <c r="E109" s="610" t="s">
        <v>730</v>
      </c>
      <c r="F109" s="526" t="s">
        <v>708</v>
      </c>
      <c r="G109" s="526" t="s">
        <v>738</v>
      </c>
      <c r="H109" s="526" t="s">
        <v>529</v>
      </c>
      <c r="I109" s="526" t="s">
        <v>1038</v>
      </c>
      <c r="J109" s="526" t="s">
        <v>740</v>
      </c>
      <c r="K109" s="526" t="s">
        <v>1039</v>
      </c>
      <c r="L109" s="527">
        <v>48.42</v>
      </c>
      <c r="M109" s="527">
        <v>48.42</v>
      </c>
      <c r="N109" s="526">
        <v>1</v>
      </c>
      <c r="O109" s="611">
        <v>1</v>
      </c>
      <c r="P109" s="527"/>
      <c r="Q109" s="544">
        <v>0</v>
      </c>
      <c r="R109" s="526"/>
      <c r="S109" s="544">
        <v>0</v>
      </c>
      <c r="T109" s="611"/>
      <c r="U109" s="567">
        <v>0</v>
      </c>
    </row>
    <row r="110" spans="1:21" ht="14.4" customHeight="1" x14ac:dyDescent="0.3">
      <c r="A110" s="525">
        <v>34</v>
      </c>
      <c r="B110" s="526" t="s">
        <v>707</v>
      </c>
      <c r="C110" s="526" t="s">
        <v>709</v>
      </c>
      <c r="D110" s="609" t="s">
        <v>1083</v>
      </c>
      <c r="E110" s="610" t="s">
        <v>723</v>
      </c>
      <c r="F110" s="526" t="s">
        <v>708</v>
      </c>
      <c r="G110" s="526" t="s">
        <v>950</v>
      </c>
      <c r="H110" s="526" t="s">
        <v>500</v>
      </c>
      <c r="I110" s="526" t="s">
        <v>1040</v>
      </c>
      <c r="J110" s="526" t="s">
        <v>952</v>
      </c>
      <c r="K110" s="526" t="s">
        <v>1041</v>
      </c>
      <c r="L110" s="527">
        <v>85.27</v>
      </c>
      <c r="M110" s="527">
        <v>170.54</v>
      </c>
      <c r="N110" s="526">
        <v>2</v>
      </c>
      <c r="O110" s="611">
        <v>1</v>
      </c>
      <c r="P110" s="527">
        <v>170.54</v>
      </c>
      <c r="Q110" s="544">
        <v>1</v>
      </c>
      <c r="R110" s="526">
        <v>2</v>
      </c>
      <c r="S110" s="544">
        <v>1</v>
      </c>
      <c r="T110" s="611">
        <v>1</v>
      </c>
      <c r="U110" s="567">
        <v>1</v>
      </c>
    </row>
    <row r="111" spans="1:21" ht="14.4" customHeight="1" x14ac:dyDescent="0.3">
      <c r="A111" s="525">
        <v>34</v>
      </c>
      <c r="B111" s="526" t="s">
        <v>707</v>
      </c>
      <c r="C111" s="526" t="s">
        <v>709</v>
      </c>
      <c r="D111" s="609" t="s">
        <v>1083</v>
      </c>
      <c r="E111" s="610" t="s">
        <v>723</v>
      </c>
      <c r="F111" s="526" t="s">
        <v>708</v>
      </c>
      <c r="G111" s="526" t="s">
        <v>981</v>
      </c>
      <c r="H111" s="526" t="s">
        <v>500</v>
      </c>
      <c r="I111" s="526" t="s">
        <v>1042</v>
      </c>
      <c r="J111" s="526" t="s">
        <v>1043</v>
      </c>
      <c r="K111" s="526" t="s">
        <v>958</v>
      </c>
      <c r="L111" s="527">
        <v>115.26</v>
      </c>
      <c r="M111" s="527">
        <v>115.26</v>
      </c>
      <c r="N111" s="526">
        <v>1</v>
      </c>
      <c r="O111" s="611">
        <v>1</v>
      </c>
      <c r="P111" s="527">
        <v>115.26</v>
      </c>
      <c r="Q111" s="544">
        <v>1</v>
      </c>
      <c r="R111" s="526">
        <v>1</v>
      </c>
      <c r="S111" s="544">
        <v>1</v>
      </c>
      <c r="T111" s="611">
        <v>1</v>
      </c>
      <c r="U111" s="567">
        <v>1</v>
      </c>
    </row>
    <row r="112" spans="1:21" ht="14.4" customHeight="1" x14ac:dyDescent="0.3">
      <c r="A112" s="525">
        <v>34</v>
      </c>
      <c r="B112" s="526" t="s">
        <v>707</v>
      </c>
      <c r="C112" s="526" t="s">
        <v>709</v>
      </c>
      <c r="D112" s="609" t="s">
        <v>1083</v>
      </c>
      <c r="E112" s="610" t="s">
        <v>723</v>
      </c>
      <c r="F112" s="526" t="s">
        <v>708</v>
      </c>
      <c r="G112" s="526" t="s">
        <v>981</v>
      </c>
      <c r="H112" s="526" t="s">
        <v>500</v>
      </c>
      <c r="I112" s="526" t="s">
        <v>1044</v>
      </c>
      <c r="J112" s="526" t="s">
        <v>1043</v>
      </c>
      <c r="K112" s="526" t="s">
        <v>1045</v>
      </c>
      <c r="L112" s="527">
        <v>207.45</v>
      </c>
      <c r="M112" s="527">
        <v>207.45</v>
      </c>
      <c r="N112" s="526">
        <v>1</v>
      </c>
      <c r="O112" s="611">
        <v>1</v>
      </c>
      <c r="P112" s="527">
        <v>207.45</v>
      </c>
      <c r="Q112" s="544">
        <v>1</v>
      </c>
      <c r="R112" s="526">
        <v>1</v>
      </c>
      <c r="S112" s="544">
        <v>1</v>
      </c>
      <c r="T112" s="611">
        <v>1</v>
      </c>
      <c r="U112" s="567">
        <v>1</v>
      </c>
    </row>
    <row r="113" spans="1:21" ht="14.4" customHeight="1" x14ac:dyDescent="0.3">
      <c r="A113" s="525">
        <v>34</v>
      </c>
      <c r="B113" s="526" t="s">
        <v>707</v>
      </c>
      <c r="C113" s="526" t="s">
        <v>709</v>
      </c>
      <c r="D113" s="609" t="s">
        <v>1083</v>
      </c>
      <c r="E113" s="610" t="s">
        <v>723</v>
      </c>
      <c r="F113" s="526" t="s">
        <v>708</v>
      </c>
      <c r="G113" s="526" t="s">
        <v>1046</v>
      </c>
      <c r="H113" s="526" t="s">
        <v>500</v>
      </c>
      <c r="I113" s="526" t="s">
        <v>1047</v>
      </c>
      <c r="J113" s="526" t="s">
        <v>1048</v>
      </c>
      <c r="K113" s="526" t="s">
        <v>1049</v>
      </c>
      <c r="L113" s="527">
        <v>485.19</v>
      </c>
      <c r="M113" s="527">
        <v>485.19</v>
      </c>
      <c r="N113" s="526">
        <v>1</v>
      </c>
      <c r="O113" s="611">
        <v>1</v>
      </c>
      <c r="P113" s="527"/>
      <c r="Q113" s="544">
        <v>0</v>
      </c>
      <c r="R113" s="526"/>
      <c r="S113" s="544">
        <v>0</v>
      </c>
      <c r="T113" s="611"/>
      <c r="U113" s="567">
        <v>0</v>
      </c>
    </row>
    <row r="114" spans="1:21" ht="14.4" customHeight="1" x14ac:dyDescent="0.3">
      <c r="A114" s="525">
        <v>34</v>
      </c>
      <c r="B114" s="526" t="s">
        <v>707</v>
      </c>
      <c r="C114" s="526" t="s">
        <v>709</v>
      </c>
      <c r="D114" s="609" t="s">
        <v>1083</v>
      </c>
      <c r="E114" s="610" t="s">
        <v>735</v>
      </c>
      <c r="F114" s="526" t="s">
        <v>708</v>
      </c>
      <c r="G114" s="526" t="s">
        <v>816</v>
      </c>
      <c r="H114" s="526" t="s">
        <v>500</v>
      </c>
      <c r="I114" s="526" t="s">
        <v>817</v>
      </c>
      <c r="J114" s="526" t="s">
        <v>818</v>
      </c>
      <c r="K114" s="526" t="s">
        <v>819</v>
      </c>
      <c r="L114" s="527">
        <v>126.59</v>
      </c>
      <c r="M114" s="527">
        <v>126.59</v>
      </c>
      <c r="N114" s="526">
        <v>1</v>
      </c>
      <c r="O114" s="611">
        <v>1</v>
      </c>
      <c r="P114" s="527">
        <v>126.59</v>
      </c>
      <c r="Q114" s="544">
        <v>1</v>
      </c>
      <c r="R114" s="526">
        <v>1</v>
      </c>
      <c r="S114" s="544">
        <v>1</v>
      </c>
      <c r="T114" s="611">
        <v>1</v>
      </c>
      <c r="U114" s="567">
        <v>1</v>
      </c>
    </row>
    <row r="115" spans="1:21" ht="14.4" customHeight="1" x14ac:dyDescent="0.3">
      <c r="A115" s="525">
        <v>34</v>
      </c>
      <c r="B115" s="526" t="s">
        <v>707</v>
      </c>
      <c r="C115" s="526" t="s">
        <v>709</v>
      </c>
      <c r="D115" s="609" t="s">
        <v>1083</v>
      </c>
      <c r="E115" s="610" t="s">
        <v>735</v>
      </c>
      <c r="F115" s="526" t="s">
        <v>708</v>
      </c>
      <c r="G115" s="526" t="s">
        <v>1050</v>
      </c>
      <c r="H115" s="526" t="s">
        <v>500</v>
      </c>
      <c r="I115" s="526" t="s">
        <v>1051</v>
      </c>
      <c r="J115" s="526" t="s">
        <v>1052</v>
      </c>
      <c r="K115" s="526" t="s">
        <v>1053</v>
      </c>
      <c r="L115" s="527">
        <v>88.76</v>
      </c>
      <c r="M115" s="527">
        <v>532.56000000000006</v>
      </c>
      <c r="N115" s="526">
        <v>6</v>
      </c>
      <c r="O115" s="611">
        <v>2</v>
      </c>
      <c r="P115" s="527"/>
      <c r="Q115" s="544">
        <v>0</v>
      </c>
      <c r="R115" s="526"/>
      <c r="S115" s="544">
        <v>0</v>
      </c>
      <c r="T115" s="611"/>
      <c r="U115" s="567">
        <v>0</v>
      </c>
    </row>
    <row r="116" spans="1:21" ht="14.4" customHeight="1" x14ac:dyDescent="0.3">
      <c r="A116" s="525">
        <v>34</v>
      </c>
      <c r="B116" s="526" t="s">
        <v>707</v>
      </c>
      <c r="C116" s="526" t="s">
        <v>709</v>
      </c>
      <c r="D116" s="609" t="s">
        <v>1083</v>
      </c>
      <c r="E116" s="610" t="s">
        <v>735</v>
      </c>
      <c r="F116" s="526" t="s">
        <v>708</v>
      </c>
      <c r="G116" s="526" t="s">
        <v>824</v>
      </c>
      <c r="H116" s="526" t="s">
        <v>500</v>
      </c>
      <c r="I116" s="526" t="s">
        <v>825</v>
      </c>
      <c r="J116" s="526" t="s">
        <v>826</v>
      </c>
      <c r="K116" s="526" t="s">
        <v>827</v>
      </c>
      <c r="L116" s="527">
        <v>59.78</v>
      </c>
      <c r="M116" s="527">
        <v>59.78</v>
      </c>
      <c r="N116" s="526">
        <v>1</v>
      </c>
      <c r="O116" s="611">
        <v>1</v>
      </c>
      <c r="P116" s="527">
        <v>59.78</v>
      </c>
      <c r="Q116" s="544">
        <v>1</v>
      </c>
      <c r="R116" s="526">
        <v>1</v>
      </c>
      <c r="S116" s="544">
        <v>1</v>
      </c>
      <c r="T116" s="611">
        <v>1</v>
      </c>
      <c r="U116" s="567">
        <v>1</v>
      </c>
    </row>
    <row r="117" spans="1:21" ht="14.4" customHeight="1" x14ac:dyDescent="0.3">
      <c r="A117" s="525">
        <v>34</v>
      </c>
      <c r="B117" s="526" t="s">
        <v>707</v>
      </c>
      <c r="C117" s="526" t="s">
        <v>709</v>
      </c>
      <c r="D117" s="609" t="s">
        <v>1083</v>
      </c>
      <c r="E117" s="610" t="s">
        <v>733</v>
      </c>
      <c r="F117" s="526" t="s">
        <v>708</v>
      </c>
      <c r="G117" s="526" t="s">
        <v>1054</v>
      </c>
      <c r="H117" s="526" t="s">
        <v>500</v>
      </c>
      <c r="I117" s="526" t="s">
        <v>1055</v>
      </c>
      <c r="J117" s="526" t="s">
        <v>1056</v>
      </c>
      <c r="K117" s="526" t="s">
        <v>1057</v>
      </c>
      <c r="L117" s="527">
        <v>0</v>
      </c>
      <c r="M117" s="527">
        <v>0</v>
      </c>
      <c r="N117" s="526">
        <v>1</v>
      </c>
      <c r="O117" s="611">
        <v>1</v>
      </c>
      <c r="P117" s="527">
        <v>0</v>
      </c>
      <c r="Q117" s="544"/>
      <c r="R117" s="526">
        <v>1</v>
      </c>
      <c r="S117" s="544">
        <v>1</v>
      </c>
      <c r="T117" s="611">
        <v>1</v>
      </c>
      <c r="U117" s="567">
        <v>1</v>
      </c>
    </row>
    <row r="118" spans="1:21" ht="14.4" customHeight="1" x14ac:dyDescent="0.3">
      <c r="A118" s="525">
        <v>34</v>
      </c>
      <c r="B118" s="526" t="s">
        <v>707</v>
      </c>
      <c r="C118" s="526" t="s">
        <v>709</v>
      </c>
      <c r="D118" s="609" t="s">
        <v>1083</v>
      </c>
      <c r="E118" s="610" t="s">
        <v>726</v>
      </c>
      <c r="F118" s="526" t="s">
        <v>708</v>
      </c>
      <c r="G118" s="526" t="s">
        <v>816</v>
      </c>
      <c r="H118" s="526" t="s">
        <v>500</v>
      </c>
      <c r="I118" s="526" t="s">
        <v>817</v>
      </c>
      <c r="J118" s="526" t="s">
        <v>818</v>
      </c>
      <c r="K118" s="526" t="s">
        <v>819</v>
      </c>
      <c r="L118" s="527">
        <v>126.59</v>
      </c>
      <c r="M118" s="527">
        <v>126.59</v>
      </c>
      <c r="N118" s="526">
        <v>1</v>
      </c>
      <c r="O118" s="611">
        <v>1</v>
      </c>
      <c r="P118" s="527">
        <v>126.59</v>
      </c>
      <c r="Q118" s="544">
        <v>1</v>
      </c>
      <c r="R118" s="526">
        <v>1</v>
      </c>
      <c r="S118" s="544">
        <v>1</v>
      </c>
      <c r="T118" s="611">
        <v>1</v>
      </c>
      <c r="U118" s="567">
        <v>1</v>
      </c>
    </row>
    <row r="119" spans="1:21" ht="14.4" customHeight="1" x14ac:dyDescent="0.3">
      <c r="A119" s="525">
        <v>34</v>
      </c>
      <c r="B119" s="526" t="s">
        <v>707</v>
      </c>
      <c r="C119" s="526" t="s">
        <v>709</v>
      </c>
      <c r="D119" s="609" t="s">
        <v>1083</v>
      </c>
      <c r="E119" s="610" t="s">
        <v>728</v>
      </c>
      <c r="F119" s="526" t="s">
        <v>708</v>
      </c>
      <c r="G119" s="526" t="s">
        <v>1058</v>
      </c>
      <c r="H119" s="526" t="s">
        <v>500</v>
      </c>
      <c r="I119" s="526" t="s">
        <v>1059</v>
      </c>
      <c r="J119" s="526" t="s">
        <v>1060</v>
      </c>
      <c r="K119" s="526" t="s">
        <v>1061</v>
      </c>
      <c r="L119" s="527">
        <v>79.33</v>
      </c>
      <c r="M119" s="527">
        <v>79.33</v>
      </c>
      <c r="N119" s="526">
        <v>1</v>
      </c>
      <c r="O119" s="611">
        <v>1</v>
      </c>
      <c r="P119" s="527">
        <v>79.33</v>
      </c>
      <c r="Q119" s="544">
        <v>1</v>
      </c>
      <c r="R119" s="526">
        <v>1</v>
      </c>
      <c r="S119" s="544">
        <v>1</v>
      </c>
      <c r="T119" s="611">
        <v>1</v>
      </c>
      <c r="U119" s="567">
        <v>1</v>
      </c>
    </row>
    <row r="120" spans="1:21" ht="14.4" customHeight="1" x14ac:dyDescent="0.3">
      <c r="A120" s="525">
        <v>34</v>
      </c>
      <c r="B120" s="526" t="s">
        <v>707</v>
      </c>
      <c r="C120" s="526" t="s">
        <v>709</v>
      </c>
      <c r="D120" s="609" t="s">
        <v>1083</v>
      </c>
      <c r="E120" s="610" t="s">
        <v>728</v>
      </c>
      <c r="F120" s="526" t="s">
        <v>708</v>
      </c>
      <c r="G120" s="526" t="s">
        <v>816</v>
      </c>
      <c r="H120" s="526" t="s">
        <v>500</v>
      </c>
      <c r="I120" s="526" t="s">
        <v>817</v>
      </c>
      <c r="J120" s="526" t="s">
        <v>818</v>
      </c>
      <c r="K120" s="526" t="s">
        <v>819</v>
      </c>
      <c r="L120" s="527">
        <v>126.59</v>
      </c>
      <c r="M120" s="527">
        <v>126.59</v>
      </c>
      <c r="N120" s="526">
        <v>1</v>
      </c>
      <c r="O120" s="611">
        <v>0.5</v>
      </c>
      <c r="P120" s="527">
        <v>126.59</v>
      </c>
      <c r="Q120" s="544">
        <v>1</v>
      </c>
      <c r="R120" s="526">
        <v>1</v>
      </c>
      <c r="S120" s="544">
        <v>1</v>
      </c>
      <c r="T120" s="611">
        <v>0.5</v>
      </c>
      <c r="U120" s="567">
        <v>1</v>
      </c>
    </row>
    <row r="121" spans="1:21" ht="14.4" customHeight="1" x14ac:dyDescent="0.3">
      <c r="A121" s="525">
        <v>34</v>
      </c>
      <c r="B121" s="526" t="s">
        <v>707</v>
      </c>
      <c r="C121" s="526" t="s">
        <v>709</v>
      </c>
      <c r="D121" s="609" t="s">
        <v>1083</v>
      </c>
      <c r="E121" s="610" t="s">
        <v>728</v>
      </c>
      <c r="F121" s="526" t="s">
        <v>708</v>
      </c>
      <c r="G121" s="526" t="s">
        <v>1062</v>
      </c>
      <c r="H121" s="526" t="s">
        <v>500</v>
      </c>
      <c r="I121" s="526" t="s">
        <v>1063</v>
      </c>
      <c r="J121" s="526" t="s">
        <v>1064</v>
      </c>
      <c r="K121" s="526" t="s">
        <v>1065</v>
      </c>
      <c r="L121" s="527">
        <v>276.85000000000002</v>
      </c>
      <c r="M121" s="527">
        <v>276.85000000000002</v>
      </c>
      <c r="N121" s="526">
        <v>1</v>
      </c>
      <c r="O121" s="611">
        <v>0.5</v>
      </c>
      <c r="P121" s="527">
        <v>276.85000000000002</v>
      </c>
      <c r="Q121" s="544">
        <v>1</v>
      </c>
      <c r="R121" s="526">
        <v>1</v>
      </c>
      <c r="S121" s="544">
        <v>1</v>
      </c>
      <c r="T121" s="611">
        <v>0.5</v>
      </c>
      <c r="U121" s="567">
        <v>1</v>
      </c>
    </row>
    <row r="122" spans="1:21" ht="14.4" customHeight="1" x14ac:dyDescent="0.3">
      <c r="A122" s="525">
        <v>34</v>
      </c>
      <c r="B122" s="526" t="s">
        <v>707</v>
      </c>
      <c r="C122" s="526" t="s">
        <v>709</v>
      </c>
      <c r="D122" s="609" t="s">
        <v>1083</v>
      </c>
      <c r="E122" s="610" t="s">
        <v>728</v>
      </c>
      <c r="F122" s="526" t="s">
        <v>708</v>
      </c>
      <c r="G122" s="526" t="s">
        <v>832</v>
      </c>
      <c r="H122" s="526" t="s">
        <v>500</v>
      </c>
      <c r="I122" s="526" t="s">
        <v>1066</v>
      </c>
      <c r="J122" s="526" t="s">
        <v>834</v>
      </c>
      <c r="K122" s="526" t="s">
        <v>1067</v>
      </c>
      <c r="L122" s="527">
        <v>0</v>
      </c>
      <c r="M122" s="527">
        <v>0</v>
      </c>
      <c r="N122" s="526">
        <v>1</v>
      </c>
      <c r="O122" s="611">
        <v>1</v>
      </c>
      <c r="P122" s="527"/>
      <c r="Q122" s="544"/>
      <c r="R122" s="526"/>
      <c r="S122" s="544">
        <v>0</v>
      </c>
      <c r="T122" s="611"/>
      <c r="U122" s="567">
        <v>0</v>
      </c>
    </row>
    <row r="123" spans="1:21" ht="14.4" customHeight="1" x14ac:dyDescent="0.3">
      <c r="A123" s="525">
        <v>34</v>
      </c>
      <c r="B123" s="526" t="s">
        <v>707</v>
      </c>
      <c r="C123" s="526" t="s">
        <v>709</v>
      </c>
      <c r="D123" s="609" t="s">
        <v>1083</v>
      </c>
      <c r="E123" s="610" t="s">
        <v>728</v>
      </c>
      <c r="F123" s="526" t="s">
        <v>708</v>
      </c>
      <c r="G123" s="526" t="s">
        <v>1068</v>
      </c>
      <c r="H123" s="526" t="s">
        <v>500</v>
      </c>
      <c r="I123" s="526" t="s">
        <v>1069</v>
      </c>
      <c r="J123" s="526" t="s">
        <v>1070</v>
      </c>
      <c r="K123" s="526" t="s">
        <v>1071</v>
      </c>
      <c r="L123" s="527">
        <v>453.8</v>
      </c>
      <c r="M123" s="527">
        <v>453.8</v>
      </c>
      <c r="N123" s="526">
        <v>1</v>
      </c>
      <c r="O123" s="611">
        <v>1</v>
      </c>
      <c r="P123" s="527">
        <v>453.8</v>
      </c>
      <c r="Q123" s="544">
        <v>1</v>
      </c>
      <c r="R123" s="526">
        <v>1</v>
      </c>
      <c r="S123" s="544">
        <v>1</v>
      </c>
      <c r="T123" s="611">
        <v>1</v>
      </c>
      <c r="U123" s="567">
        <v>1</v>
      </c>
    </row>
    <row r="124" spans="1:21" ht="14.4" customHeight="1" x14ac:dyDescent="0.3">
      <c r="A124" s="525">
        <v>34</v>
      </c>
      <c r="B124" s="526" t="s">
        <v>707</v>
      </c>
      <c r="C124" s="526" t="s">
        <v>709</v>
      </c>
      <c r="D124" s="609" t="s">
        <v>1083</v>
      </c>
      <c r="E124" s="610" t="s">
        <v>734</v>
      </c>
      <c r="F124" s="526" t="s">
        <v>708</v>
      </c>
      <c r="G124" s="526" t="s">
        <v>1072</v>
      </c>
      <c r="H124" s="526" t="s">
        <v>500</v>
      </c>
      <c r="I124" s="526" t="s">
        <v>1073</v>
      </c>
      <c r="J124" s="526" t="s">
        <v>1074</v>
      </c>
      <c r="K124" s="526" t="s">
        <v>1075</v>
      </c>
      <c r="L124" s="527">
        <v>0</v>
      </c>
      <c r="M124" s="527">
        <v>0</v>
      </c>
      <c r="N124" s="526">
        <v>1</v>
      </c>
      <c r="O124" s="611">
        <v>1</v>
      </c>
      <c r="P124" s="527"/>
      <c r="Q124" s="544"/>
      <c r="R124" s="526"/>
      <c r="S124" s="544">
        <v>0</v>
      </c>
      <c r="T124" s="611"/>
      <c r="U124" s="567">
        <v>0</v>
      </c>
    </row>
    <row r="125" spans="1:21" ht="14.4" customHeight="1" x14ac:dyDescent="0.3">
      <c r="A125" s="525">
        <v>34</v>
      </c>
      <c r="B125" s="526" t="s">
        <v>707</v>
      </c>
      <c r="C125" s="526" t="s">
        <v>709</v>
      </c>
      <c r="D125" s="609" t="s">
        <v>1083</v>
      </c>
      <c r="E125" s="610" t="s">
        <v>731</v>
      </c>
      <c r="F125" s="526" t="s">
        <v>708</v>
      </c>
      <c r="G125" s="526" t="s">
        <v>1076</v>
      </c>
      <c r="H125" s="526" t="s">
        <v>500</v>
      </c>
      <c r="I125" s="526" t="s">
        <v>1077</v>
      </c>
      <c r="J125" s="526" t="s">
        <v>1078</v>
      </c>
      <c r="K125" s="526" t="s">
        <v>1079</v>
      </c>
      <c r="L125" s="527">
        <v>0</v>
      </c>
      <c r="M125" s="527">
        <v>0</v>
      </c>
      <c r="N125" s="526">
        <v>1</v>
      </c>
      <c r="O125" s="611">
        <v>1</v>
      </c>
      <c r="P125" s="527"/>
      <c r="Q125" s="544"/>
      <c r="R125" s="526"/>
      <c r="S125" s="544">
        <v>0</v>
      </c>
      <c r="T125" s="611"/>
      <c r="U125" s="567">
        <v>0</v>
      </c>
    </row>
    <row r="126" spans="1:21" ht="14.4" customHeight="1" thickBot="1" x14ac:dyDescent="0.35">
      <c r="A126" s="532">
        <v>34</v>
      </c>
      <c r="B126" s="533" t="s">
        <v>707</v>
      </c>
      <c r="C126" s="533" t="s">
        <v>709</v>
      </c>
      <c r="D126" s="612" t="s">
        <v>1083</v>
      </c>
      <c r="E126" s="613" t="s">
        <v>717</v>
      </c>
      <c r="F126" s="533" t="s">
        <v>708</v>
      </c>
      <c r="G126" s="533" t="s">
        <v>1054</v>
      </c>
      <c r="H126" s="533" t="s">
        <v>500</v>
      </c>
      <c r="I126" s="533" t="s">
        <v>1080</v>
      </c>
      <c r="J126" s="533" t="s">
        <v>1081</v>
      </c>
      <c r="K126" s="533" t="s">
        <v>1082</v>
      </c>
      <c r="L126" s="534">
        <v>0</v>
      </c>
      <c r="M126" s="534">
        <v>0</v>
      </c>
      <c r="N126" s="533">
        <v>1</v>
      </c>
      <c r="O126" s="614">
        <v>1</v>
      </c>
      <c r="P126" s="534">
        <v>0</v>
      </c>
      <c r="Q126" s="545"/>
      <c r="R126" s="533">
        <v>1</v>
      </c>
      <c r="S126" s="545">
        <v>1</v>
      </c>
      <c r="T126" s="614">
        <v>1</v>
      </c>
      <c r="U126" s="568">
        <v>1</v>
      </c>
    </row>
  </sheetData>
  <autoFilter ref="A6:U6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8">
    <tabColor theme="0" tint="-0.249977111117893"/>
    <pageSetUpPr fitToPage="1"/>
  </sheetPr>
  <dimension ref="A1:F35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RowHeight="14.4" customHeight="1" x14ac:dyDescent="0.3"/>
  <cols>
    <col min="1" max="1" width="46.6640625" style="160" customWidth="1"/>
    <col min="2" max="2" width="10" style="240" customWidth="1"/>
    <col min="3" max="3" width="5.5546875" style="243" customWidth="1"/>
    <col min="4" max="4" width="10" style="240" customWidth="1"/>
    <col min="5" max="5" width="5.5546875" style="243" customWidth="1"/>
    <col min="6" max="6" width="10" style="240" customWidth="1"/>
    <col min="7" max="7" width="8.88671875" style="160" customWidth="1"/>
    <col min="8" max="16384" width="8.88671875" style="160"/>
  </cols>
  <sheetData>
    <row r="1" spans="1:6" ht="37.799999999999997" customHeight="1" thickBot="1" x14ac:dyDescent="0.4">
      <c r="A1" s="418" t="s">
        <v>1085</v>
      </c>
      <c r="B1" s="419"/>
      <c r="C1" s="419"/>
      <c r="D1" s="419"/>
      <c r="E1" s="419"/>
      <c r="F1" s="419"/>
    </row>
    <row r="2" spans="1:6" ht="14.4" customHeight="1" thickBot="1" x14ac:dyDescent="0.35">
      <c r="A2" s="272" t="s">
        <v>272</v>
      </c>
      <c r="B2" s="63"/>
      <c r="C2" s="64"/>
      <c r="D2" s="65"/>
      <c r="E2" s="64"/>
      <c r="F2" s="65"/>
    </row>
    <row r="3" spans="1:6" ht="14.4" customHeight="1" thickBot="1" x14ac:dyDescent="0.35">
      <c r="A3" s="129"/>
      <c r="B3" s="420" t="s">
        <v>142</v>
      </c>
      <c r="C3" s="421"/>
      <c r="D3" s="422" t="s">
        <v>141</v>
      </c>
      <c r="E3" s="421"/>
      <c r="F3" s="93" t="s">
        <v>3</v>
      </c>
    </row>
    <row r="4" spans="1:6" ht="14.4" customHeight="1" thickBot="1" x14ac:dyDescent="0.35">
      <c r="A4" s="615" t="s">
        <v>178</v>
      </c>
      <c r="B4" s="540" t="s">
        <v>14</v>
      </c>
      <c r="C4" s="541" t="s">
        <v>2</v>
      </c>
      <c r="D4" s="540" t="s">
        <v>14</v>
      </c>
      <c r="E4" s="541" t="s">
        <v>2</v>
      </c>
      <c r="F4" s="542" t="s">
        <v>14</v>
      </c>
    </row>
    <row r="5" spans="1:6" ht="14.4" customHeight="1" x14ac:dyDescent="0.3">
      <c r="A5" s="617" t="s">
        <v>732</v>
      </c>
      <c r="B5" s="147">
        <v>1095.5900000000001</v>
      </c>
      <c r="C5" s="608">
        <v>0.63956264630508519</v>
      </c>
      <c r="D5" s="147">
        <v>617.44000000000005</v>
      </c>
      <c r="E5" s="608">
        <v>0.36043735369491486</v>
      </c>
      <c r="F5" s="616">
        <v>1713.0300000000002</v>
      </c>
    </row>
    <row r="6" spans="1:6" ht="14.4" customHeight="1" x14ac:dyDescent="0.3">
      <c r="A6" s="556" t="s">
        <v>723</v>
      </c>
      <c r="B6" s="530">
        <v>493.25</v>
      </c>
      <c r="C6" s="544">
        <v>1</v>
      </c>
      <c r="D6" s="530"/>
      <c r="E6" s="544">
        <v>0</v>
      </c>
      <c r="F6" s="531">
        <v>493.25</v>
      </c>
    </row>
    <row r="7" spans="1:6" ht="14.4" customHeight="1" x14ac:dyDescent="0.3">
      <c r="A7" s="556" t="s">
        <v>730</v>
      </c>
      <c r="B7" s="530">
        <v>359.1</v>
      </c>
      <c r="C7" s="544">
        <v>0.8811837455830388</v>
      </c>
      <c r="D7" s="530">
        <v>48.42</v>
      </c>
      <c r="E7" s="544">
        <v>0.11881625441696113</v>
      </c>
      <c r="F7" s="531">
        <v>407.52000000000004</v>
      </c>
    </row>
    <row r="8" spans="1:6" ht="14.4" customHeight="1" x14ac:dyDescent="0.3">
      <c r="A8" s="556" t="s">
        <v>722</v>
      </c>
      <c r="B8" s="530">
        <v>353.98</v>
      </c>
      <c r="C8" s="544">
        <v>0.30638865086165856</v>
      </c>
      <c r="D8" s="530">
        <v>801.35000000000014</v>
      </c>
      <c r="E8" s="544">
        <v>0.69361134913834144</v>
      </c>
      <c r="F8" s="531">
        <v>1155.3300000000002</v>
      </c>
    </row>
    <row r="9" spans="1:6" ht="14.4" customHeight="1" x14ac:dyDescent="0.3">
      <c r="A9" s="556" t="s">
        <v>720</v>
      </c>
      <c r="B9" s="530">
        <v>276.62</v>
      </c>
      <c r="C9" s="544">
        <v>1</v>
      </c>
      <c r="D9" s="530"/>
      <c r="E9" s="544">
        <v>0</v>
      </c>
      <c r="F9" s="531">
        <v>276.62</v>
      </c>
    </row>
    <row r="10" spans="1:6" ht="14.4" customHeight="1" x14ac:dyDescent="0.3">
      <c r="A10" s="556" t="s">
        <v>715</v>
      </c>
      <c r="B10" s="530">
        <v>201.82</v>
      </c>
      <c r="C10" s="544">
        <v>0.59334391721056035</v>
      </c>
      <c r="D10" s="530">
        <v>138.32</v>
      </c>
      <c r="E10" s="544">
        <v>0.40665608278943965</v>
      </c>
      <c r="F10" s="531">
        <v>340.14</v>
      </c>
    </row>
    <row r="11" spans="1:6" ht="14.4" customHeight="1" x14ac:dyDescent="0.3">
      <c r="A11" s="556" t="s">
        <v>729</v>
      </c>
      <c r="B11" s="530"/>
      <c r="C11" s="544">
        <v>0</v>
      </c>
      <c r="D11" s="530">
        <v>464.02000000000004</v>
      </c>
      <c r="E11" s="544">
        <v>1</v>
      </c>
      <c r="F11" s="531">
        <v>464.02000000000004</v>
      </c>
    </row>
    <row r="12" spans="1:6" ht="14.4" customHeight="1" x14ac:dyDescent="0.3">
      <c r="A12" s="556" t="s">
        <v>737</v>
      </c>
      <c r="B12" s="530">
        <v>0</v>
      </c>
      <c r="C12" s="544">
        <v>0</v>
      </c>
      <c r="D12" s="530">
        <v>140.18</v>
      </c>
      <c r="E12" s="544">
        <v>1</v>
      </c>
      <c r="F12" s="531">
        <v>140.18</v>
      </c>
    </row>
    <row r="13" spans="1:6" ht="14.4" customHeight="1" x14ac:dyDescent="0.3">
      <c r="A13" s="556" t="s">
        <v>718</v>
      </c>
      <c r="B13" s="530"/>
      <c r="C13" s="544">
        <v>0</v>
      </c>
      <c r="D13" s="530">
        <v>104.83</v>
      </c>
      <c r="E13" s="544">
        <v>1</v>
      </c>
      <c r="F13" s="531">
        <v>104.83</v>
      </c>
    </row>
    <row r="14" spans="1:6" ht="14.4" customHeight="1" x14ac:dyDescent="0.3">
      <c r="A14" s="556" t="s">
        <v>716</v>
      </c>
      <c r="B14" s="530"/>
      <c r="C14" s="544">
        <v>0</v>
      </c>
      <c r="D14" s="530">
        <v>500.58000000000004</v>
      </c>
      <c r="E14" s="544">
        <v>1</v>
      </c>
      <c r="F14" s="531">
        <v>500.58000000000004</v>
      </c>
    </row>
    <row r="15" spans="1:6" ht="14.4" customHeight="1" thickBot="1" x14ac:dyDescent="0.35">
      <c r="A15" s="554" t="s">
        <v>736</v>
      </c>
      <c r="B15" s="546"/>
      <c r="C15" s="547">
        <v>0</v>
      </c>
      <c r="D15" s="546">
        <v>138.32</v>
      </c>
      <c r="E15" s="547">
        <v>1</v>
      </c>
      <c r="F15" s="548">
        <v>138.32</v>
      </c>
    </row>
    <row r="16" spans="1:6" ht="14.4" customHeight="1" thickBot="1" x14ac:dyDescent="0.35">
      <c r="A16" s="549" t="s">
        <v>3</v>
      </c>
      <c r="B16" s="550">
        <v>2780.36</v>
      </c>
      <c r="C16" s="551">
        <v>0.48490535105741012</v>
      </c>
      <c r="D16" s="550">
        <v>2953.4600000000005</v>
      </c>
      <c r="E16" s="551">
        <v>0.51509464894258972</v>
      </c>
      <c r="F16" s="552">
        <v>5733.8200000000015</v>
      </c>
    </row>
    <row r="17" spans="1:6" ht="14.4" customHeight="1" thickBot="1" x14ac:dyDescent="0.35"/>
    <row r="18" spans="1:6" ht="14.4" customHeight="1" x14ac:dyDescent="0.3">
      <c r="A18" s="617" t="s">
        <v>1086</v>
      </c>
      <c r="B18" s="147">
        <v>786.87</v>
      </c>
      <c r="C18" s="608">
        <v>1</v>
      </c>
      <c r="D18" s="147"/>
      <c r="E18" s="608">
        <v>0</v>
      </c>
      <c r="F18" s="616">
        <v>786.87</v>
      </c>
    </row>
    <row r="19" spans="1:6" ht="14.4" customHeight="1" x14ac:dyDescent="0.3">
      <c r="A19" s="556" t="s">
        <v>1087</v>
      </c>
      <c r="B19" s="530">
        <v>409.26</v>
      </c>
      <c r="C19" s="544">
        <v>0.70588844044292665</v>
      </c>
      <c r="D19" s="530">
        <v>170.52</v>
      </c>
      <c r="E19" s="544">
        <v>0.29411155955707341</v>
      </c>
      <c r="F19" s="531">
        <v>579.78</v>
      </c>
    </row>
    <row r="20" spans="1:6" ht="14.4" customHeight="1" x14ac:dyDescent="0.3">
      <c r="A20" s="556" t="s">
        <v>1088</v>
      </c>
      <c r="B20" s="530">
        <v>359.1</v>
      </c>
      <c r="C20" s="544">
        <v>0.55999126719271441</v>
      </c>
      <c r="D20" s="530">
        <v>282.16000000000003</v>
      </c>
      <c r="E20" s="544">
        <v>0.4400087328072857</v>
      </c>
      <c r="F20" s="531">
        <v>641.26</v>
      </c>
    </row>
    <row r="21" spans="1:6" ht="14.4" customHeight="1" x14ac:dyDescent="0.3">
      <c r="A21" s="556" t="s">
        <v>1089</v>
      </c>
      <c r="B21" s="530">
        <v>322.70999999999998</v>
      </c>
      <c r="C21" s="544">
        <v>0.48275191479176638</v>
      </c>
      <c r="D21" s="530">
        <v>345.77</v>
      </c>
      <c r="E21" s="544">
        <v>0.51724808520823351</v>
      </c>
      <c r="F21" s="531">
        <v>668.48</v>
      </c>
    </row>
    <row r="22" spans="1:6" ht="14.4" customHeight="1" x14ac:dyDescent="0.3">
      <c r="A22" s="556" t="s">
        <v>1090</v>
      </c>
      <c r="B22" s="530">
        <v>308.72000000000003</v>
      </c>
      <c r="C22" s="544">
        <v>0.25</v>
      </c>
      <c r="D22" s="530">
        <v>926.16000000000008</v>
      </c>
      <c r="E22" s="544">
        <v>0.75</v>
      </c>
      <c r="F22" s="531">
        <v>1234.8800000000001</v>
      </c>
    </row>
    <row r="23" spans="1:6" ht="14.4" customHeight="1" x14ac:dyDescent="0.3">
      <c r="A23" s="556" t="s">
        <v>1091</v>
      </c>
      <c r="B23" s="530">
        <v>276.62</v>
      </c>
      <c r="C23" s="544">
        <v>1</v>
      </c>
      <c r="D23" s="530"/>
      <c r="E23" s="544">
        <v>0</v>
      </c>
      <c r="F23" s="531">
        <v>276.62</v>
      </c>
    </row>
    <row r="24" spans="1:6" ht="14.4" customHeight="1" x14ac:dyDescent="0.3">
      <c r="A24" s="556" t="s">
        <v>1092</v>
      </c>
      <c r="B24" s="530">
        <v>201.82</v>
      </c>
      <c r="C24" s="544">
        <v>1</v>
      </c>
      <c r="D24" s="530"/>
      <c r="E24" s="544">
        <v>0</v>
      </c>
      <c r="F24" s="531">
        <v>201.82</v>
      </c>
    </row>
    <row r="25" spans="1:6" ht="14.4" customHeight="1" x14ac:dyDescent="0.3">
      <c r="A25" s="556" t="s">
        <v>1093</v>
      </c>
      <c r="B25" s="530">
        <v>115.26</v>
      </c>
      <c r="C25" s="544">
        <v>1</v>
      </c>
      <c r="D25" s="530"/>
      <c r="E25" s="544">
        <v>0</v>
      </c>
      <c r="F25" s="531">
        <v>115.26</v>
      </c>
    </row>
    <row r="26" spans="1:6" ht="14.4" customHeight="1" x14ac:dyDescent="0.3">
      <c r="A26" s="556" t="s">
        <v>641</v>
      </c>
      <c r="B26" s="530"/>
      <c r="C26" s="544"/>
      <c r="D26" s="530">
        <v>0</v>
      </c>
      <c r="E26" s="544"/>
      <c r="F26" s="531">
        <v>0</v>
      </c>
    </row>
    <row r="27" spans="1:6" ht="14.4" customHeight="1" x14ac:dyDescent="0.3">
      <c r="A27" s="556" t="s">
        <v>1094</v>
      </c>
      <c r="B27" s="530">
        <v>0</v>
      </c>
      <c r="C27" s="544">
        <v>0</v>
      </c>
      <c r="D27" s="530">
        <v>138.32</v>
      </c>
      <c r="E27" s="544">
        <v>1</v>
      </c>
      <c r="F27" s="531">
        <v>138.32</v>
      </c>
    </row>
    <row r="28" spans="1:6" ht="14.4" customHeight="1" x14ac:dyDescent="0.3">
      <c r="A28" s="556" t="s">
        <v>1095</v>
      </c>
      <c r="B28" s="530"/>
      <c r="C28" s="544">
        <v>0</v>
      </c>
      <c r="D28" s="530">
        <v>155.30000000000001</v>
      </c>
      <c r="E28" s="544">
        <v>1</v>
      </c>
      <c r="F28" s="531">
        <v>155.30000000000001</v>
      </c>
    </row>
    <row r="29" spans="1:6" ht="14.4" customHeight="1" x14ac:dyDescent="0.3">
      <c r="A29" s="556" t="s">
        <v>1096</v>
      </c>
      <c r="B29" s="530"/>
      <c r="C29" s="544">
        <v>0</v>
      </c>
      <c r="D29" s="530">
        <v>141.22</v>
      </c>
      <c r="E29" s="544">
        <v>1</v>
      </c>
      <c r="F29" s="531">
        <v>141.22</v>
      </c>
    </row>
    <row r="30" spans="1:6" ht="14.4" customHeight="1" x14ac:dyDescent="0.3">
      <c r="A30" s="556" t="s">
        <v>1097</v>
      </c>
      <c r="B30" s="530"/>
      <c r="C30" s="544">
        <v>0</v>
      </c>
      <c r="D30" s="530">
        <v>42.51</v>
      </c>
      <c r="E30" s="544">
        <v>1</v>
      </c>
      <c r="F30" s="531">
        <v>42.51</v>
      </c>
    </row>
    <row r="31" spans="1:6" ht="14.4" customHeight="1" x14ac:dyDescent="0.3">
      <c r="A31" s="556" t="s">
        <v>1098</v>
      </c>
      <c r="B31" s="530"/>
      <c r="C31" s="544">
        <v>0</v>
      </c>
      <c r="D31" s="530">
        <v>48.42</v>
      </c>
      <c r="E31" s="544">
        <v>1</v>
      </c>
      <c r="F31" s="531">
        <v>48.42</v>
      </c>
    </row>
    <row r="32" spans="1:6" ht="14.4" customHeight="1" x14ac:dyDescent="0.3">
      <c r="A32" s="556" t="s">
        <v>1099</v>
      </c>
      <c r="B32" s="530"/>
      <c r="C32" s="544">
        <v>0</v>
      </c>
      <c r="D32" s="530">
        <v>500.58000000000004</v>
      </c>
      <c r="E32" s="544">
        <v>1</v>
      </c>
      <c r="F32" s="531">
        <v>500.58000000000004</v>
      </c>
    </row>
    <row r="33" spans="1:6" ht="14.4" customHeight="1" x14ac:dyDescent="0.3">
      <c r="A33" s="556" t="s">
        <v>1100</v>
      </c>
      <c r="B33" s="530">
        <v>0</v>
      </c>
      <c r="C33" s="544">
        <v>0</v>
      </c>
      <c r="D33" s="530">
        <v>140.18</v>
      </c>
      <c r="E33" s="544">
        <v>1</v>
      </c>
      <c r="F33" s="531">
        <v>140.18</v>
      </c>
    </row>
    <row r="34" spans="1:6" ht="14.4" customHeight="1" thickBot="1" x14ac:dyDescent="0.35">
      <c r="A34" s="554" t="s">
        <v>1101</v>
      </c>
      <c r="B34" s="546"/>
      <c r="C34" s="547">
        <v>0</v>
      </c>
      <c r="D34" s="546">
        <v>62.32</v>
      </c>
      <c r="E34" s="547">
        <v>1</v>
      </c>
      <c r="F34" s="548">
        <v>62.32</v>
      </c>
    </row>
    <row r="35" spans="1:6" ht="14.4" customHeight="1" thickBot="1" x14ac:dyDescent="0.35">
      <c r="A35" s="549" t="s">
        <v>3</v>
      </c>
      <c r="B35" s="550">
        <v>2780.3600000000006</v>
      </c>
      <c r="C35" s="551">
        <v>0.48490535105741028</v>
      </c>
      <c r="D35" s="550">
        <v>2953.4600000000005</v>
      </c>
      <c r="E35" s="551">
        <v>0.51509464894258983</v>
      </c>
      <c r="F35" s="552">
        <v>5733.8200000000006</v>
      </c>
    </row>
  </sheetData>
  <mergeCells count="3">
    <mergeCell ref="A1:F1"/>
    <mergeCell ref="B3:C3"/>
    <mergeCell ref="D3:E3"/>
  </mergeCells>
  <conditionalFormatting sqref="C5:C1048576">
    <cfRule type="cellIs" dxfId="30" priority="12" stopIfTrue="1" operator="greaterThan">
      <formula>0.2</formula>
    </cfRule>
  </conditionalFormatting>
  <conditionalFormatting sqref="F5:F15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{4CA0E1E9-96E9-4DF9-B0F0-33F6B9C5E89C}</x14:id>
        </ext>
      </extLst>
    </cfRule>
  </conditionalFormatting>
  <conditionalFormatting sqref="F18:F34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{1905CE8D-8C13-47F3-BA59-58927247D963}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4CA0E1E9-96E9-4DF9-B0F0-33F6B9C5E89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F5:F15</xm:sqref>
        </x14:conditionalFormatting>
        <x14:conditionalFormatting xmlns:xm="http://schemas.microsoft.com/office/excel/2006/main">
          <x14:cfRule type="dataBar" id="{1905CE8D-8C13-47F3-BA59-58927247D96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F18:F34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1">
    <tabColor theme="0" tint="-0.249977111117893"/>
    <pageSetUpPr fitToPage="1"/>
  </sheetPr>
  <dimension ref="A1:M34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22.21875" style="160" customWidth="1"/>
    <col min="2" max="2" width="8.88671875" style="160" bestFit="1" customWidth="1"/>
    <col min="3" max="3" width="7" style="160" bestFit="1" customWidth="1"/>
    <col min="4" max="5" width="22.21875" style="160" customWidth="1"/>
    <col min="6" max="6" width="6.6640625" style="240" customWidth="1"/>
    <col min="7" max="7" width="10" style="240" customWidth="1"/>
    <col min="8" max="8" width="6.77734375" style="243" customWidth="1"/>
    <col min="9" max="9" width="6.6640625" style="240" customWidth="1"/>
    <col min="10" max="10" width="10" style="240" customWidth="1"/>
    <col min="11" max="11" width="6.77734375" style="243" customWidth="1"/>
    <col min="12" max="12" width="6.6640625" style="240" customWidth="1"/>
    <col min="13" max="13" width="10" style="240" customWidth="1"/>
    <col min="14" max="16384" width="8.88671875" style="160"/>
  </cols>
  <sheetData>
    <row r="1" spans="1:13" ht="18.600000000000001" customHeight="1" thickBot="1" x14ac:dyDescent="0.4">
      <c r="A1" s="419" t="s">
        <v>1118</v>
      </c>
      <c r="B1" s="419"/>
      <c r="C1" s="419"/>
      <c r="D1" s="419"/>
      <c r="E1" s="419"/>
      <c r="F1" s="419"/>
      <c r="G1" s="419"/>
      <c r="H1" s="419"/>
      <c r="I1" s="419"/>
      <c r="J1" s="419"/>
      <c r="K1" s="419"/>
      <c r="L1" s="380"/>
      <c r="M1" s="380"/>
    </row>
    <row r="2" spans="1:13" ht="14.4" customHeight="1" thickBot="1" x14ac:dyDescent="0.35">
      <c r="A2" s="272" t="s">
        <v>272</v>
      </c>
      <c r="B2" s="239"/>
      <c r="C2" s="239"/>
      <c r="D2" s="239"/>
      <c r="E2" s="239"/>
      <c r="F2" s="247"/>
      <c r="G2" s="247"/>
      <c r="H2" s="248"/>
      <c r="I2" s="247"/>
      <c r="J2" s="247"/>
      <c r="K2" s="248"/>
      <c r="L2" s="247"/>
    </row>
    <row r="3" spans="1:13" ht="14.4" customHeight="1" thickBot="1" x14ac:dyDescent="0.35">
      <c r="E3" s="92" t="s">
        <v>140</v>
      </c>
      <c r="F3" s="43">
        <f>SUBTOTAL(9,F6:F1048576)</f>
        <v>21</v>
      </c>
      <c r="G3" s="43">
        <f>SUBTOTAL(9,G6:G1048576)</f>
        <v>2780.3600000000006</v>
      </c>
      <c r="H3" s="44">
        <f>IF(M3=0,0,G3/M3)</f>
        <v>0.48490535105741028</v>
      </c>
      <c r="I3" s="43">
        <f>SUBTOTAL(9,I6:I1048576)</f>
        <v>33</v>
      </c>
      <c r="J3" s="43">
        <f>SUBTOTAL(9,J6:J1048576)</f>
        <v>2953.4600000000005</v>
      </c>
      <c r="K3" s="44">
        <f>IF(M3=0,0,J3/M3)</f>
        <v>0.51509464894258983</v>
      </c>
      <c r="L3" s="43">
        <f>SUBTOTAL(9,L6:L1048576)</f>
        <v>54</v>
      </c>
      <c r="M3" s="45">
        <f>SUBTOTAL(9,M6:M1048576)</f>
        <v>5733.8200000000006</v>
      </c>
    </row>
    <row r="4" spans="1:13" ht="14.4" customHeight="1" thickBot="1" x14ac:dyDescent="0.35">
      <c r="A4" s="41"/>
      <c r="B4" s="41"/>
      <c r="C4" s="41"/>
      <c r="D4" s="41"/>
      <c r="E4" s="42"/>
      <c r="F4" s="423" t="s">
        <v>142</v>
      </c>
      <c r="G4" s="424"/>
      <c r="H4" s="425"/>
      <c r="I4" s="426" t="s">
        <v>141</v>
      </c>
      <c r="J4" s="424"/>
      <c r="K4" s="425"/>
      <c r="L4" s="427" t="s">
        <v>3</v>
      </c>
      <c r="M4" s="428"/>
    </row>
    <row r="5" spans="1:13" ht="14.4" customHeight="1" thickBot="1" x14ac:dyDescent="0.35">
      <c r="A5" s="615" t="s">
        <v>148</v>
      </c>
      <c r="B5" s="618" t="s">
        <v>144</v>
      </c>
      <c r="C5" s="618" t="s">
        <v>77</v>
      </c>
      <c r="D5" s="618" t="s">
        <v>145</v>
      </c>
      <c r="E5" s="618" t="s">
        <v>146</v>
      </c>
      <c r="F5" s="558" t="s">
        <v>28</v>
      </c>
      <c r="G5" s="558" t="s">
        <v>14</v>
      </c>
      <c r="H5" s="541" t="s">
        <v>147</v>
      </c>
      <c r="I5" s="540" t="s">
        <v>28</v>
      </c>
      <c r="J5" s="558" t="s">
        <v>14</v>
      </c>
      <c r="K5" s="541" t="s">
        <v>147</v>
      </c>
      <c r="L5" s="540" t="s">
        <v>28</v>
      </c>
      <c r="M5" s="559" t="s">
        <v>14</v>
      </c>
    </row>
    <row r="6" spans="1:13" ht="14.4" customHeight="1" x14ac:dyDescent="0.3">
      <c r="A6" s="602" t="s">
        <v>715</v>
      </c>
      <c r="B6" s="603" t="s">
        <v>1102</v>
      </c>
      <c r="C6" s="603" t="s">
        <v>1003</v>
      </c>
      <c r="D6" s="603" t="s">
        <v>1004</v>
      </c>
      <c r="E6" s="603" t="s">
        <v>1005</v>
      </c>
      <c r="F6" s="147">
        <v>2</v>
      </c>
      <c r="G6" s="147">
        <v>201.82</v>
      </c>
      <c r="H6" s="608">
        <v>1</v>
      </c>
      <c r="I6" s="147"/>
      <c r="J6" s="147"/>
      <c r="K6" s="608">
        <v>0</v>
      </c>
      <c r="L6" s="147">
        <v>2</v>
      </c>
      <c r="M6" s="616">
        <v>201.82</v>
      </c>
    </row>
    <row r="7" spans="1:13" ht="14.4" customHeight="1" x14ac:dyDescent="0.3">
      <c r="A7" s="525" t="s">
        <v>715</v>
      </c>
      <c r="B7" s="526" t="s">
        <v>1103</v>
      </c>
      <c r="C7" s="526" t="s">
        <v>1006</v>
      </c>
      <c r="D7" s="526" t="s">
        <v>1007</v>
      </c>
      <c r="E7" s="526" t="s">
        <v>1008</v>
      </c>
      <c r="F7" s="530">
        <v>2</v>
      </c>
      <c r="G7" s="530">
        <v>0</v>
      </c>
      <c r="H7" s="544"/>
      <c r="I7" s="530"/>
      <c r="J7" s="530"/>
      <c r="K7" s="544"/>
      <c r="L7" s="530">
        <v>2</v>
      </c>
      <c r="M7" s="531">
        <v>0</v>
      </c>
    </row>
    <row r="8" spans="1:13" ht="14.4" customHeight="1" x14ac:dyDescent="0.3">
      <c r="A8" s="525" t="s">
        <v>715</v>
      </c>
      <c r="B8" s="526" t="s">
        <v>1104</v>
      </c>
      <c r="C8" s="526" t="s">
        <v>1026</v>
      </c>
      <c r="D8" s="526" t="s">
        <v>983</v>
      </c>
      <c r="E8" s="526" t="s">
        <v>1027</v>
      </c>
      <c r="F8" s="530"/>
      <c r="G8" s="530"/>
      <c r="H8" s="544">
        <v>0</v>
      </c>
      <c r="I8" s="530">
        <v>2</v>
      </c>
      <c r="J8" s="530">
        <v>138.32</v>
      </c>
      <c r="K8" s="544">
        <v>1</v>
      </c>
      <c r="L8" s="530">
        <v>2</v>
      </c>
      <c r="M8" s="531">
        <v>138.32</v>
      </c>
    </row>
    <row r="9" spans="1:13" ht="14.4" customHeight="1" x14ac:dyDescent="0.3">
      <c r="A9" s="525" t="s">
        <v>716</v>
      </c>
      <c r="B9" s="526" t="s">
        <v>1105</v>
      </c>
      <c r="C9" s="526" t="s">
        <v>743</v>
      </c>
      <c r="D9" s="526" t="s">
        <v>744</v>
      </c>
      <c r="E9" s="526" t="s">
        <v>745</v>
      </c>
      <c r="F9" s="530"/>
      <c r="G9" s="530"/>
      <c r="H9" s="544">
        <v>0</v>
      </c>
      <c r="I9" s="530">
        <v>3</v>
      </c>
      <c r="J9" s="530">
        <v>500.58000000000004</v>
      </c>
      <c r="K9" s="544">
        <v>1</v>
      </c>
      <c r="L9" s="530">
        <v>3</v>
      </c>
      <c r="M9" s="531">
        <v>500.58000000000004</v>
      </c>
    </row>
    <row r="10" spans="1:13" ht="14.4" customHeight="1" x14ac:dyDescent="0.3">
      <c r="A10" s="525" t="s">
        <v>718</v>
      </c>
      <c r="B10" s="526" t="s">
        <v>1106</v>
      </c>
      <c r="C10" s="526" t="s">
        <v>759</v>
      </c>
      <c r="D10" s="526" t="s">
        <v>760</v>
      </c>
      <c r="E10" s="526" t="s">
        <v>761</v>
      </c>
      <c r="F10" s="530"/>
      <c r="G10" s="530"/>
      <c r="H10" s="544">
        <v>0</v>
      </c>
      <c r="I10" s="530">
        <v>1</v>
      </c>
      <c r="J10" s="530">
        <v>42.51</v>
      </c>
      <c r="K10" s="544">
        <v>1</v>
      </c>
      <c r="L10" s="530">
        <v>1</v>
      </c>
      <c r="M10" s="531">
        <v>42.51</v>
      </c>
    </row>
    <row r="11" spans="1:13" ht="14.4" customHeight="1" x14ac:dyDescent="0.3">
      <c r="A11" s="525" t="s">
        <v>718</v>
      </c>
      <c r="B11" s="526" t="s">
        <v>1107</v>
      </c>
      <c r="C11" s="526" t="s">
        <v>775</v>
      </c>
      <c r="D11" s="526" t="s">
        <v>776</v>
      </c>
      <c r="E11" s="526" t="s">
        <v>777</v>
      </c>
      <c r="F11" s="530"/>
      <c r="G11" s="530"/>
      <c r="H11" s="544">
        <v>0</v>
      </c>
      <c r="I11" s="530">
        <v>6</v>
      </c>
      <c r="J11" s="530">
        <v>62.32</v>
      </c>
      <c r="K11" s="544">
        <v>1</v>
      </c>
      <c r="L11" s="530">
        <v>6</v>
      </c>
      <c r="M11" s="531">
        <v>62.32</v>
      </c>
    </row>
    <row r="12" spans="1:13" ht="14.4" customHeight="1" x14ac:dyDescent="0.3">
      <c r="A12" s="525" t="s">
        <v>720</v>
      </c>
      <c r="B12" s="526" t="s">
        <v>1108</v>
      </c>
      <c r="C12" s="526" t="s">
        <v>805</v>
      </c>
      <c r="D12" s="526" t="s">
        <v>806</v>
      </c>
      <c r="E12" s="526" t="s">
        <v>807</v>
      </c>
      <c r="F12" s="530">
        <v>2</v>
      </c>
      <c r="G12" s="530">
        <v>276.62</v>
      </c>
      <c r="H12" s="544">
        <v>1</v>
      </c>
      <c r="I12" s="530"/>
      <c r="J12" s="530"/>
      <c r="K12" s="544">
        <v>0</v>
      </c>
      <c r="L12" s="530">
        <v>2</v>
      </c>
      <c r="M12" s="531">
        <v>276.62</v>
      </c>
    </row>
    <row r="13" spans="1:13" ht="14.4" customHeight="1" x14ac:dyDescent="0.3">
      <c r="A13" s="525" t="s">
        <v>722</v>
      </c>
      <c r="B13" s="526" t="s">
        <v>1109</v>
      </c>
      <c r="C13" s="526" t="s">
        <v>986</v>
      </c>
      <c r="D13" s="526" t="s">
        <v>987</v>
      </c>
      <c r="E13" s="526" t="s">
        <v>988</v>
      </c>
      <c r="F13" s="530"/>
      <c r="G13" s="530"/>
      <c r="H13" s="544">
        <v>0</v>
      </c>
      <c r="I13" s="530">
        <v>2</v>
      </c>
      <c r="J13" s="530">
        <v>92.14</v>
      </c>
      <c r="K13" s="544">
        <v>1</v>
      </c>
      <c r="L13" s="530">
        <v>2</v>
      </c>
      <c r="M13" s="531">
        <v>92.14</v>
      </c>
    </row>
    <row r="14" spans="1:13" ht="14.4" customHeight="1" x14ac:dyDescent="0.3">
      <c r="A14" s="525" t="s">
        <v>722</v>
      </c>
      <c r="B14" s="526" t="s">
        <v>1109</v>
      </c>
      <c r="C14" s="526" t="s">
        <v>989</v>
      </c>
      <c r="D14" s="526" t="s">
        <v>990</v>
      </c>
      <c r="E14" s="526" t="s">
        <v>988</v>
      </c>
      <c r="F14" s="530"/>
      <c r="G14" s="530"/>
      <c r="H14" s="544">
        <v>0</v>
      </c>
      <c r="I14" s="530">
        <v>1</v>
      </c>
      <c r="J14" s="530">
        <v>49.08</v>
      </c>
      <c r="K14" s="544">
        <v>1</v>
      </c>
      <c r="L14" s="530">
        <v>1</v>
      </c>
      <c r="M14" s="531">
        <v>49.08</v>
      </c>
    </row>
    <row r="15" spans="1:13" ht="14.4" customHeight="1" x14ac:dyDescent="0.3">
      <c r="A15" s="525" t="s">
        <v>722</v>
      </c>
      <c r="B15" s="526" t="s">
        <v>1110</v>
      </c>
      <c r="C15" s="526" t="s">
        <v>951</v>
      </c>
      <c r="D15" s="526" t="s">
        <v>952</v>
      </c>
      <c r="E15" s="526" t="s">
        <v>953</v>
      </c>
      <c r="F15" s="530">
        <v>1</v>
      </c>
      <c r="G15" s="530">
        <v>238.72</v>
      </c>
      <c r="H15" s="544">
        <v>1</v>
      </c>
      <c r="I15" s="530"/>
      <c r="J15" s="530"/>
      <c r="K15" s="544">
        <v>0</v>
      </c>
      <c r="L15" s="530">
        <v>1</v>
      </c>
      <c r="M15" s="531">
        <v>238.72</v>
      </c>
    </row>
    <row r="16" spans="1:13" ht="14.4" customHeight="1" x14ac:dyDescent="0.3">
      <c r="A16" s="525" t="s">
        <v>722</v>
      </c>
      <c r="B16" s="526" t="s">
        <v>1110</v>
      </c>
      <c r="C16" s="526" t="s">
        <v>954</v>
      </c>
      <c r="D16" s="526" t="s">
        <v>955</v>
      </c>
      <c r="E16" s="526" t="s">
        <v>956</v>
      </c>
      <c r="F16" s="530"/>
      <c r="G16" s="530"/>
      <c r="H16" s="544">
        <v>0</v>
      </c>
      <c r="I16" s="530">
        <v>1</v>
      </c>
      <c r="J16" s="530">
        <v>170.52</v>
      </c>
      <c r="K16" s="544">
        <v>1</v>
      </c>
      <c r="L16" s="530">
        <v>1</v>
      </c>
      <c r="M16" s="531">
        <v>170.52</v>
      </c>
    </row>
    <row r="17" spans="1:13" ht="14.4" customHeight="1" x14ac:dyDescent="0.3">
      <c r="A17" s="525" t="s">
        <v>722</v>
      </c>
      <c r="B17" s="526" t="s">
        <v>1111</v>
      </c>
      <c r="C17" s="526" t="s">
        <v>947</v>
      </c>
      <c r="D17" s="526" t="s">
        <v>948</v>
      </c>
      <c r="E17" s="526" t="s">
        <v>949</v>
      </c>
      <c r="F17" s="530"/>
      <c r="G17" s="530"/>
      <c r="H17" s="544">
        <v>0</v>
      </c>
      <c r="I17" s="530">
        <v>4</v>
      </c>
      <c r="J17" s="530">
        <v>282.16000000000003</v>
      </c>
      <c r="K17" s="544">
        <v>1</v>
      </c>
      <c r="L17" s="530">
        <v>4</v>
      </c>
      <c r="M17" s="531">
        <v>282.16000000000003</v>
      </c>
    </row>
    <row r="18" spans="1:13" ht="14.4" customHeight="1" x14ac:dyDescent="0.3">
      <c r="A18" s="525" t="s">
        <v>722</v>
      </c>
      <c r="B18" s="526" t="s">
        <v>694</v>
      </c>
      <c r="C18" s="526" t="s">
        <v>996</v>
      </c>
      <c r="D18" s="526" t="s">
        <v>997</v>
      </c>
      <c r="E18" s="526" t="s">
        <v>998</v>
      </c>
      <c r="F18" s="530"/>
      <c r="G18" s="530"/>
      <c r="H18" s="544"/>
      <c r="I18" s="530">
        <v>1</v>
      </c>
      <c r="J18" s="530">
        <v>0</v>
      </c>
      <c r="K18" s="544"/>
      <c r="L18" s="530">
        <v>1</v>
      </c>
      <c r="M18" s="531">
        <v>0</v>
      </c>
    </row>
    <row r="19" spans="1:13" ht="14.4" customHeight="1" x14ac:dyDescent="0.3">
      <c r="A19" s="525" t="s">
        <v>722</v>
      </c>
      <c r="B19" s="526" t="s">
        <v>1104</v>
      </c>
      <c r="C19" s="526" t="s">
        <v>982</v>
      </c>
      <c r="D19" s="526" t="s">
        <v>983</v>
      </c>
      <c r="E19" s="526" t="s">
        <v>984</v>
      </c>
      <c r="F19" s="530"/>
      <c r="G19" s="530"/>
      <c r="H19" s="544">
        <v>0</v>
      </c>
      <c r="I19" s="530">
        <v>1</v>
      </c>
      <c r="J19" s="530">
        <v>207.45</v>
      </c>
      <c r="K19" s="544">
        <v>1</v>
      </c>
      <c r="L19" s="530">
        <v>1</v>
      </c>
      <c r="M19" s="531">
        <v>207.45</v>
      </c>
    </row>
    <row r="20" spans="1:13" ht="14.4" customHeight="1" x14ac:dyDescent="0.3">
      <c r="A20" s="525" t="s">
        <v>722</v>
      </c>
      <c r="B20" s="526" t="s">
        <v>1112</v>
      </c>
      <c r="C20" s="526" t="s">
        <v>957</v>
      </c>
      <c r="D20" s="526" t="s">
        <v>870</v>
      </c>
      <c r="E20" s="526" t="s">
        <v>958</v>
      </c>
      <c r="F20" s="530">
        <v>1</v>
      </c>
      <c r="G20" s="530">
        <v>115.26</v>
      </c>
      <c r="H20" s="544">
        <v>1</v>
      </c>
      <c r="I20" s="530"/>
      <c r="J20" s="530"/>
      <c r="K20" s="544">
        <v>0</v>
      </c>
      <c r="L20" s="530">
        <v>1</v>
      </c>
      <c r="M20" s="531">
        <v>115.26</v>
      </c>
    </row>
    <row r="21" spans="1:13" ht="14.4" customHeight="1" x14ac:dyDescent="0.3">
      <c r="A21" s="525" t="s">
        <v>723</v>
      </c>
      <c r="B21" s="526" t="s">
        <v>1110</v>
      </c>
      <c r="C21" s="526" t="s">
        <v>1040</v>
      </c>
      <c r="D21" s="526" t="s">
        <v>952</v>
      </c>
      <c r="E21" s="526" t="s">
        <v>1041</v>
      </c>
      <c r="F21" s="530">
        <v>2</v>
      </c>
      <c r="G21" s="530">
        <v>170.54</v>
      </c>
      <c r="H21" s="544">
        <v>1</v>
      </c>
      <c r="I21" s="530"/>
      <c r="J21" s="530"/>
      <c r="K21" s="544">
        <v>0</v>
      </c>
      <c r="L21" s="530">
        <v>2</v>
      </c>
      <c r="M21" s="531">
        <v>170.54</v>
      </c>
    </row>
    <row r="22" spans="1:13" ht="14.4" customHeight="1" x14ac:dyDescent="0.3">
      <c r="A22" s="525" t="s">
        <v>723</v>
      </c>
      <c r="B22" s="526" t="s">
        <v>1104</v>
      </c>
      <c r="C22" s="526" t="s">
        <v>1042</v>
      </c>
      <c r="D22" s="526" t="s">
        <v>1043</v>
      </c>
      <c r="E22" s="526" t="s">
        <v>958</v>
      </c>
      <c r="F22" s="530">
        <v>1</v>
      </c>
      <c r="G22" s="530">
        <v>115.26</v>
      </c>
      <c r="H22" s="544">
        <v>1</v>
      </c>
      <c r="I22" s="530"/>
      <c r="J22" s="530"/>
      <c r="K22" s="544">
        <v>0</v>
      </c>
      <c r="L22" s="530">
        <v>1</v>
      </c>
      <c r="M22" s="531">
        <v>115.26</v>
      </c>
    </row>
    <row r="23" spans="1:13" ht="14.4" customHeight="1" x14ac:dyDescent="0.3">
      <c r="A23" s="525" t="s">
        <v>723</v>
      </c>
      <c r="B23" s="526" t="s">
        <v>1104</v>
      </c>
      <c r="C23" s="526" t="s">
        <v>1044</v>
      </c>
      <c r="D23" s="526" t="s">
        <v>1043</v>
      </c>
      <c r="E23" s="526" t="s">
        <v>1045</v>
      </c>
      <c r="F23" s="530">
        <v>1</v>
      </c>
      <c r="G23" s="530">
        <v>207.45</v>
      </c>
      <c r="H23" s="544">
        <v>1</v>
      </c>
      <c r="I23" s="530"/>
      <c r="J23" s="530"/>
      <c r="K23" s="544">
        <v>0</v>
      </c>
      <c r="L23" s="530">
        <v>1</v>
      </c>
      <c r="M23" s="531">
        <v>207.45</v>
      </c>
    </row>
    <row r="24" spans="1:13" ht="14.4" customHeight="1" x14ac:dyDescent="0.3">
      <c r="A24" s="525" t="s">
        <v>729</v>
      </c>
      <c r="B24" s="526" t="s">
        <v>1113</v>
      </c>
      <c r="C24" s="526" t="s">
        <v>865</v>
      </c>
      <c r="D24" s="526" t="s">
        <v>866</v>
      </c>
      <c r="E24" s="526" t="s">
        <v>867</v>
      </c>
      <c r="F24" s="530"/>
      <c r="G24" s="530"/>
      <c r="H24" s="544">
        <v>0</v>
      </c>
      <c r="I24" s="530">
        <v>1</v>
      </c>
      <c r="J24" s="530">
        <v>155.30000000000001</v>
      </c>
      <c r="K24" s="544">
        <v>1</v>
      </c>
      <c r="L24" s="530">
        <v>1</v>
      </c>
      <c r="M24" s="531">
        <v>155.30000000000001</v>
      </c>
    </row>
    <row r="25" spans="1:13" ht="14.4" customHeight="1" x14ac:dyDescent="0.3">
      <c r="A25" s="525" t="s">
        <v>729</v>
      </c>
      <c r="B25" s="526" t="s">
        <v>1114</v>
      </c>
      <c r="C25" s="526" t="s">
        <v>861</v>
      </c>
      <c r="D25" s="526" t="s">
        <v>862</v>
      </c>
      <c r="E25" s="526" t="s">
        <v>863</v>
      </c>
      <c r="F25" s="530"/>
      <c r="G25" s="530"/>
      <c r="H25" s="544">
        <v>0</v>
      </c>
      <c r="I25" s="530">
        <v>2</v>
      </c>
      <c r="J25" s="530">
        <v>308.72000000000003</v>
      </c>
      <c r="K25" s="544">
        <v>1</v>
      </c>
      <c r="L25" s="530">
        <v>2</v>
      </c>
      <c r="M25" s="531">
        <v>308.72000000000003</v>
      </c>
    </row>
    <row r="26" spans="1:13" ht="14.4" customHeight="1" x14ac:dyDescent="0.3">
      <c r="A26" s="525" t="s">
        <v>730</v>
      </c>
      <c r="B26" s="526" t="s">
        <v>1111</v>
      </c>
      <c r="C26" s="526" t="s">
        <v>1032</v>
      </c>
      <c r="D26" s="526" t="s">
        <v>1033</v>
      </c>
      <c r="E26" s="526" t="s">
        <v>949</v>
      </c>
      <c r="F26" s="530">
        <v>1</v>
      </c>
      <c r="G26" s="530">
        <v>119.7</v>
      </c>
      <c r="H26" s="544">
        <v>1</v>
      </c>
      <c r="I26" s="530"/>
      <c r="J26" s="530"/>
      <c r="K26" s="544">
        <v>0</v>
      </c>
      <c r="L26" s="530">
        <v>1</v>
      </c>
      <c r="M26" s="531">
        <v>119.7</v>
      </c>
    </row>
    <row r="27" spans="1:13" ht="14.4" customHeight="1" x14ac:dyDescent="0.3">
      <c r="A27" s="525" t="s">
        <v>730</v>
      </c>
      <c r="B27" s="526" t="s">
        <v>1111</v>
      </c>
      <c r="C27" s="526" t="s">
        <v>1034</v>
      </c>
      <c r="D27" s="526" t="s">
        <v>1035</v>
      </c>
      <c r="E27" s="526" t="s">
        <v>949</v>
      </c>
      <c r="F27" s="530">
        <v>2</v>
      </c>
      <c r="G27" s="530">
        <v>239.4</v>
      </c>
      <c r="H27" s="544">
        <v>1</v>
      </c>
      <c r="I27" s="530"/>
      <c r="J27" s="530"/>
      <c r="K27" s="544">
        <v>0</v>
      </c>
      <c r="L27" s="530">
        <v>2</v>
      </c>
      <c r="M27" s="531">
        <v>239.4</v>
      </c>
    </row>
    <row r="28" spans="1:13" ht="14.4" customHeight="1" x14ac:dyDescent="0.3">
      <c r="A28" s="525" t="s">
        <v>730</v>
      </c>
      <c r="B28" s="526" t="s">
        <v>1115</v>
      </c>
      <c r="C28" s="526" t="s">
        <v>1038</v>
      </c>
      <c r="D28" s="526" t="s">
        <v>740</v>
      </c>
      <c r="E28" s="526" t="s">
        <v>1039</v>
      </c>
      <c r="F28" s="530"/>
      <c r="G28" s="530"/>
      <c r="H28" s="544">
        <v>0</v>
      </c>
      <c r="I28" s="530">
        <v>1</v>
      </c>
      <c r="J28" s="530">
        <v>48.42</v>
      </c>
      <c r="K28" s="544">
        <v>1</v>
      </c>
      <c r="L28" s="530">
        <v>1</v>
      </c>
      <c r="M28" s="531">
        <v>48.42</v>
      </c>
    </row>
    <row r="29" spans="1:13" ht="14.4" customHeight="1" x14ac:dyDescent="0.3">
      <c r="A29" s="525" t="s">
        <v>732</v>
      </c>
      <c r="B29" s="526" t="s">
        <v>1116</v>
      </c>
      <c r="C29" s="526" t="s">
        <v>916</v>
      </c>
      <c r="D29" s="526" t="s">
        <v>917</v>
      </c>
      <c r="E29" s="526" t="s">
        <v>918</v>
      </c>
      <c r="F29" s="530">
        <v>2</v>
      </c>
      <c r="G29" s="530">
        <v>786.87</v>
      </c>
      <c r="H29" s="544">
        <v>1</v>
      </c>
      <c r="I29" s="530"/>
      <c r="J29" s="530"/>
      <c r="K29" s="544">
        <v>0</v>
      </c>
      <c r="L29" s="530">
        <v>2</v>
      </c>
      <c r="M29" s="531">
        <v>786.87</v>
      </c>
    </row>
    <row r="30" spans="1:13" ht="14.4" customHeight="1" x14ac:dyDescent="0.3">
      <c r="A30" s="525" t="s">
        <v>732</v>
      </c>
      <c r="B30" s="526" t="s">
        <v>1114</v>
      </c>
      <c r="C30" s="526" t="s">
        <v>861</v>
      </c>
      <c r="D30" s="526" t="s">
        <v>862</v>
      </c>
      <c r="E30" s="526" t="s">
        <v>863</v>
      </c>
      <c r="F30" s="530"/>
      <c r="G30" s="530"/>
      <c r="H30" s="544">
        <v>0</v>
      </c>
      <c r="I30" s="530">
        <v>4</v>
      </c>
      <c r="J30" s="530">
        <v>617.44000000000005</v>
      </c>
      <c r="K30" s="544">
        <v>1</v>
      </c>
      <c r="L30" s="530">
        <v>4</v>
      </c>
      <c r="M30" s="531">
        <v>617.44000000000005</v>
      </c>
    </row>
    <row r="31" spans="1:13" ht="14.4" customHeight="1" x14ac:dyDescent="0.3">
      <c r="A31" s="525" t="s">
        <v>732</v>
      </c>
      <c r="B31" s="526" t="s">
        <v>1114</v>
      </c>
      <c r="C31" s="526" t="s">
        <v>890</v>
      </c>
      <c r="D31" s="526" t="s">
        <v>891</v>
      </c>
      <c r="E31" s="526" t="s">
        <v>892</v>
      </c>
      <c r="F31" s="530">
        <v>2</v>
      </c>
      <c r="G31" s="530">
        <v>308.72000000000003</v>
      </c>
      <c r="H31" s="544">
        <v>1</v>
      </c>
      <c r="I31" s="530"/>
      <c r="J31" s="530"/>
      <c r="K31" s="544">
        <v>0</v>
      </c>
      <c r="L31" s="530">
        <v>2</v>
      </c>
      <c r="M31" s="531">
        <v>308.72000000000003</v>
      </c>
    </row>
    <row r="32" spans="1:13" ht="14.4" customHeight="1" x14ac:dyDescent="0.3">
      <c r="A32" s="525" t="s">
        <v>736</v>
      </c>
      <c r="B32" s="526" t="s">
        <v>1103</v>
      </c>
      <c r="C32" s="526" t="s">
        <v>924</v>
      </c>
      <c r="D32" s="526" t="s">
        <v>925</v>
      </c>
      <c r="E32" s="526" t="s">
        <v>926</v>
      </c>
      <c r="F32" s="530"/>
      <c r="G32" s="530"/>
      <c r="H32" s="544">
        <v>0</v>
      </c>
      <c r="I32" s="530">
        <v>2</v>
      </c>
      <c r="J32" s="530">
        <v>138.32</v>
      </c>
      <c r="K32" s="544">
        <v>1</v>
      </c>
      <c r="L32" s="530">
        <v>2</v>
      </c>
      <c r="M32" s="531">
        <v>138.32</v>
      </c>
    </row>
    <row r="33" spans="1:13" ht="14.4" customHeight="1" x14ac:dyDescent="0.3">
      <c r="A33" s="525" t="s">
        <v>737</v>
      </c>
      <c r="B33" s="526" t="s">
        <v>1117</v>
      </c>
      <c r="C33" s="526" t="s">
        <v>941</v>
      </c>
      <c r="D33" s="526" t="s">
        <v>942</v>
      </c>
      <c r="E33" s="526" t="s">
        <v>943</v>
      </c>
      <c r="F33" s="530"/>
      <c r="G33" s="530"/>
      <c r="H33" s="544">
        <v>0</v>
      </c>
      <c r="I33" s="530">
        <v>1</v>
      </c>
      <c r="J33" s="530">
        <v>140.18</v>
      </c>
      <c r="K33" s="544">
        <v>1</v>
      </c>
      <c r="L33" s="530">
        <v>1</v>
      </c>
      <c r="M33" s="531">
        <v>140.18</v>
      </c>
    </row>
    <row r="34" spans="1:13" ht="14.4" customHeight="1" thickBot="1" x14ac:dyDescent="0.35">
      <c r="A34" s="532" t="s">
        <v>737</v>
      </c>
      <c r="B34" s="533" t="s">
        <v>1117</v>
      </c>
      <c r="C34" s="533" t="s">
        <v>944</v>
      </c>
      <c r="D34" s="533" t="s">
        <v>942</v>
      </c>
      <c r="E34" s="533" t="s">
        <v>945</v>
      </c>
      <c r="F34" s="537">
        <v>2</v>
      </c>
      <c r="G34" s="537">
        <v>0</v>
      </c>
      <c r="H34" s="545"/>
      <c r="I34" s="537"/>
      <c r="J34" s="537"/>
      <c r="K34" s="545"/>
      <c r="L34" s="537">
        <v>2</v>
      </c>
      <c r="M34" s="538">
        <v>0</v>
      </c>
    </row>
  </sheetData>
  <autoFilter ref="A5:M1005"/>
  <mergeCells count="4">
    <mergeCell ref="A1:M1"/>
    <mergeCell ref="F4:H4"/>
    <mergeCell ref="I4:K4"/>
    <mergeCell ref="L4:M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69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241" customWidth="1"/>
    <col min="2" max="2" width="61.109375" style="241" customWidth="1"/>
    <col min="3" max="3" width="9.5546875" style="160" hidden="1" customWidth="1" outlineLevel="1"/>
    <col min="4" max="4" width="9.5546875" style="242" customWidth="1" collapsed="1"/>
    <col min="5" max="5" width="2.21875" style="242" customWidth="1"/>
    <col min="6" max="6" width="9.5546875" style="243" customWidth="1"/>
    <col min="7" max="7" width="9.5546875" style="240" customWidth="1"/>
    <col min="8" max="9" width="9.5546875" style="160" customWidth="1"/>
    <col min="10" max="10" width="0" style="160" hidden="1" customWidth="1"/>
    <col min="11" max="16384" width="8.88671875" style="160"/>
  </cols>
  <sheetData>
    <row r="1" spans="1:10" ht="18.600000000000001" customHeight="1" thickBot="1" x14ac:dyDescent="0.4">
      <c r="A1" s="410" t="s">
        <v>152</v>
      </c>
      <c r="B1" s="411"/>
      <c r="C1" s="411"/>
      <c r="D1" s="411"/>
      <c r="E1" s="411"/>
      <c r="F1" s="411"/>
      <c r="G1" s="381"/>
      <c r="H1" s="412"/>
      <c r="I1" s="412"/>
    </row>
    <row r="2" spans="1:10" ht="14.4" customHeight="1" thickBot="1" x14ac:dyDescent="0.35">
      <c r="A2" s="272" t="s">
        <v>272</v>
      </c>
      <c r="B2" s="239"/>
      <c r="C2" s="239"/>
      <c r="D2" s="239"/>
      <c r="E2" s="239"/>
      <c r="F2" s="239"/>
    </row>
    <row r="3" spans="1:10" ht="14.4" customHeight="1" thickBot="1" x14ac:dyDescent="0.35">
      <c r="A3" s="272"/>
      <c r="B3" s="351"/>
      <c r="C3" s="316">
        <v>2015</v>
      </c>
      <c r="D3" s="317">
        <v>2016</v>
      </c>
      <c r="E3" s="7"/>
      <c r="F3" s="389">
        <v>2017</v>
      </c>
      <c r="G3" s="407"/>
      <c r="H3" s="407"/>
      <c r="I3" s="390"/>
    </row>
    <row r="4" spans="1:10" ht="14.4" customHeight="1" thickBot="1" x14ac:dyDescent="0.35">
      <c r="A4" s="321" t="s">
        <v>0</v>
      </c>
      <c r="B4" s="322" t="s">
        <v>219</v>
      </c>
      <c r="C4" s="408" t="s">
        <v>79</v>
      </c>
      <c r="D4" s="409"/>
      <c r="E4" s="323"/>
      <c r="F4" s="318" t="s">
        <v>79</v>
      </c>
      <c r="G4" s="319" t="s">
        <v>80</v>
      </c>
      <c r="H4" s="319" t="s">
        <v>69</v>
      </c>
      <c r="I4" s="320" t="s">
        <v>81</v>
      </c>
    </row>
    <row r="5" spans="1:10" ht="14.4" customHeight="1" x14ac:dyDescent="0.3">
      <c r="A5" s="507" t="s">
        <v>498</v>
      </c>
      <c r="B5" s="508" t="s">
        <v>499</v>
      </c>
      <c r="C5" s="509" t="s">
        <v>500</v>
      </c>
      <c r="D5" s="509" t="s">
        <v>500</v>
      </c>
      <c r="E5" s="509"/>
      <c r="F5" s="509" t="s">
        <v>500</v>
      </c>
      <c r="G5" s="509" t="s">
        <v>500</v>
      </c>
      <c r="H5" s="509" t="s">
        <v>500</v>
      </c>
      <c r="I5" s="510" t="s">
        <v>500</v>
      </c>
      <c r="J5" s="511" t="s">
        <v>70</v>
      </c>
    </row>
    <row r="6" spans="1:10" ht="14.4" customHeight="1" x14ac:dyDescent="0.3">
      <c r="A6" s="507" t="s">
        <v>498</v>
      </c>
      <c r="B6" s="508" t="s">
        <v>1119</v>
      </c>
      <c r="C6" s="509">
        <v>0</v>
      </c>
      <c r="D6" s="509">
        <v>0</v>
      </c>
      <c r="E6" s="509"/>
      <c r="F6" s="509">
        <v>0</v>
      </c>
      <c r="G6" s="509">
        <v>0</v>
      </c>
      <c r="H6" s="509">
        <v>0</v>
      </c>
      <c r="I6" s="510" t="s">
        <v>500</v>
      </c>
      <c r="J6" s="511" t="s">
        <v>1</v>
      </c>
    </row>
    <row r="7" spans="1:10" ht="14.4" customHeight="1" x14ac:dyDescent="0.3">
      <c r="A7" s="507" t="s">
        <v>498</v>
      </c>
      <c r="B7" s="508" t="s">
        <v>1120</v>
      </c>
      <c r="C7" s="509">
        <v>0</v>
      </c>
      <c r="D7" s="509">
        <v>0</v>
      </c>
      <c r="E7" s="509"/>
      <c r="F7" s="509">
        <v>0</v>
      </c>
      <c r="G7" s="509">
        <v>116.6666640625</v>
      </c>
      <c r="H7" s="509">
        <v>-116.6666640625</v>
      </c>
      <c r="I7" s="510">
        <v>0</v>
      </c>
      <c r="J7" s="511" t="s">
        <v>1</v>
      </c>
    </row>
    <row r="8" spans="1:10" ht="14.4" customHeight="1" x14ac:dyDescent="0.3">
      <c r="A8" s="507" t="s">
        <v>498</v>
      </c>
      <c r="B8" s="508" t="s">
        <v>1121</v>
      </c>
      <c r="C8" s="509">
        <v>0.50075999999999998</v>
      </c>
      <c r="D8" s="509">
        <v>0.79730999999999996</v>
      </c>
      <c r="E8" s="509"/>
      <c r="F8" s="509">
        <v>1.0750599999999999</v>
      </c>
      <c r="G8" s="509">
        <v>1.1666666870117188</v>
      </c>
      <c r="H8" s="509">
        <v>-9.1606687011718924E-2</v>
      </c>
      <c r="I8" s="510">
        <v>0.92147998393066421</v>
      </c>
      <c r="J8" s="511" t="s">
        <v>1</v>
      </c>
    </row>
    <row r="9" spans="1:10" ht="14.4" customHeight="1" x14ac:dyDescent="0.3">
      <c r="A9" s="507" t="s">
        <v>498</v>
      </c>
      <c r="B9" s="508" t="s">
        <v>1122</v>
      </c>
      <c r="C9" s="509">
        <v>41.513270000000006</v>
      </c>
      <c r="D9" s="509">
        <v>95.150829999999999</v>
      </c>
      <c r="E9" s="509"/>
      <c r="F9" s="509">
        <v>51.888149999999996</v>
      </c>
      <c r="G9" s="509">
        <v>81.66666748046876</v>
      </c>
      <c r="H9" s="509">
        <v>-29.778517480468764</v>
      </c>
      <c r="I9" s="510">
        <v>0.63536509570945165</v>
      </c>
      <c r="J9" s="511" t="s">
        <v>1</v>
      </c>
    </row>
    <row r="10" spans="1:10" ht="14.4" customHeight="1" x14ac:dyDescent="0.3">
      <c r="A10" s="507" t="s">
        <v>498</v>
      </c>
      <c r="B10" s="508" t="s">
        <v>1123</v>
      </c>
      <c r="C10" s="509">
        <v>5325.6693899999991</v>
      </c>
      <c r="D10" s="509">
        <v>6066.7217899999996</v>
      </c>
      <c r="E10" s="509"/>
      <c r="F10" s="509">
        <v>6151.2764400000015</v>
      </c>
      <c r="G10" s="509">
        <v>6081.2501249999996</v>
      </c>
      <c r="H10" s="509">
        <v>70.026315000001887</v>
      </c>
      <c r="I10" s="510">
        <v>1.0115151183655682</v>
      </c>
      <c r="J10" s="511" t="s">
        <v>1</v>
      </c>
    </row>
    <row r="11" spans="1:10" ht="14.4" customHeight="1" x14ac:dyDescent="0.3">
      <c r="A11" s="507" t="s">
        <v>498</v>
      </c>
      <c r="B11" s="508" t="s">
        <v>1124</v>
      </c>
      <c r="C11" s="509">
        <v>2.5321999999999996</v>
      </c>
      <c r="D11" s="509">
        <v>5.2286000000000001</v>
      </c>
      <c r="E11" s="509"/>
      <c r="F11" s="509">
        <v>4.2735000000000003</v>
      </c>
      <c r="G11" s="509">
        <v>4.6666669616699217</v>
      </c>
      <c r="H11" s="509">
        <v>-0.39316696166992138</v>
      </c>
      <c r="I11" s="510">
        <v>0.9157499421108829</v>
      </c>
      <c r="J11" s="511" t="s">
        <v>1</v>
      </c>
    </row>
    <row r="12" spans="1:10" ht="14.4" customHeight="1" x14ac:dyDescent="0.3">
      <c r="A12" s="507" t="s">
        <v>498</v>
      </c>
      <c r="B12" s="508" t="s">
        <v>1125</v>
      </c>
      <c r="C12" s="509">
        <v>25.488850000000003</v>
      </c>
      <c r="D12" s="509">
        <v>14.56377</v>
      </c>
      <c r="E12" s="509"/>
      <c r="F12" s="509">
        <v>12.862400000000001</v>
      </c>
      <c r="G12" s="509">
        <v>29.166666351318359</v>
      </c>
      <c r="H12" s="509">
        <v>-16.304266351318358</v>
      </c>
      <c r="I12" s="510">
        <v>0.44099657619660088</v>
      </c>
      <c r="J12" s="511" t="s">
        <v>1</v>
      </c>
    </row>
    <row r="13" spans="1:10" ht="14.4" customHeight="1" x14ac:dyDescent="0.3">
      <c r="A13" s="507" t="s">
        <v>498</v>
      </c>
      <c r="B13" s="508" t="s">
        <v>1126</v>
      </c>
      <c r="C13" s="509">
        <v>93.363029999999995</v>
      </c>
      <c r="D13" s="509">
        <v>88.131500000000003</v>
      </c>
      <c r="E13" s="509"/>
      <c r="F13" s="509">
        <v>60.275409999999994</v>
      </c>
      <c r="G13" s="509">
        <v>107.91666766357422</v>
      </c>
      <c r="H13" s="509">
        <v>-47.641257663574223</v>
      </c>
      <c r="I13" s="510">
        <v>0.55853661260099419</v>
      </c>
      <c r="J13" s="511" t="s">
        <v>1</v>
      </c>
    </row>
    <row r="14" spans="1:10" ht="14.4" customHeight="1" x14ac:dyDescent="0.3">
      <c r="A14" s="507" t="s">
        <v>498</v>
      </c>
      <c r="B14" s="508" t="s">
        <v>1127</v>
      </c>
      <c r="C14" s="509">
        <v>51.091419999999999</v>
      </c>
      <c r="D14" s="509">
        <v>67.779799999999994</v>
      </c>
      <c r="E14" s="509"/>
      <c r="F14" s="509">
        <v>68.953599999999994</v>
      </c>
      <c r="G14" s="509">
        <v>64.166669433593754</v>
      </c>
      <c r="H14" s="509">
        <v>4.7869305664062409</v>
      </c>
      <c r="I14" s="510">
        <v>1.0746015121037293</v>
      </c>
      <c r="J14" s="511" t="s">
        <v>1</v>
      </c>
    </row>
    <row r="15" spans="1:10" ht="14.4" customHeight="1" x14ac:dyDescent="0.3">
      <c r="A15" s="507" t="s">
        <v>498</v>
      </c>
      <c r="B15" s="508" t="s">
        <v>1128</v>
      </c>
      <c r="C15" s="509">
        <v>0</v>
      </c>
      <c r="D15" s="509">
        <v>0</v>
      </c>
      <c r="E15" s="509"/>
      <c r="F15" s="509">
        <v>0</v>
      </c>
      <c r="G15" s="509">
        <v>0</v>
      </c>
      <c r="H15" s="509">
        <v>0</v>
      </c>
      <c r="I15" s="510" t="s">
        <v>500</v>
      </c>
      <c r="J15" s="511" t="s">
        <v>1</v>
      </c>
    </row>
    <row r="16" spans="1:10" ht="14.4" customHeight="1" x14ac:dyDescent="0.3">
      <c r="A16" s="507" t="s">
        <v>498</v>
      </c>
      <c r="B16" s="508" t="s">
        <v>1129</v>
      </c>
      <c r="C16" s="509">
        <v>6562.5759599999974</v>
      </c>
      <c r="D16" s="509">
        <v>7060.6689099999958</v>
      </c>
      <c r="E16" s="509"/>
      <c r="F16" s="509">
        <v>6895.3349799999978</v>
      </c>
      <c r="G16" s="509">
        <v>6982.4995466308601</v>
      </c>
      <c r="H16" s="509">
        <v>-87.164566630862282</v>
      </c>
      <c r="I16" s="510">
        <v>0.98751671001927666</v>
      </c>
      <c r="J16" s="511" t="s">
        <v>1</v>
      </c>
    </row>
    <row r="17" spans="1:10" ht="14.4" customHeight="1" x14ac:dyDescent="0.3">
      <c r="A17" s="507" t="s">
        <v>498</v>
      </c>
      <c r="B17" s="508" t="s">
        <v>1130</v>
      </c>
      <c r="C17" s="509">
        <v>22.825680000000002</v>
      </c>
      <c r="D17" s="509">
        <v>0</v>
      </c>
      <c r="E17" s="509"/>
      <c r="F17" s="509">
        <v>0</v>
      </c>
      <c r="G17" s="509">
        <v>0</v>
      </c>
      <c r="H17" s="509">
        <v>0</v>
      </c>
      <c r="I17" s="510" t="s">
        <v>500</v>
      </c>
      <c r="J17" s="511" t="s">
        <v>1</v>
      </c>
    </row>
    <row r="18" spans="1:10" ht="14.4" customHeight="1" x14ac:dyDescent="0.3">
      <c r="A18" s="507" t="s">
        <v>498</v>
      </c>
      <c r="B18" s="508" t="s">
        <v>1131</v>
      </c>
      <c r="C18" s="509">
        <v>0</v>
      </c>
      <c r="D18" s="509">
        <v>0</v>
      </c>
      <c r="E18" s="509"/>
      <c r="F18" s="509">
        <v>0</v>
      </c>
      <c r="G18" s="509">
        <v>0</v>
      </c>
      <c r="H18" s="509">
        <v>0</v>
      </c>
      <c r="I18" s="510" t="s">
        <v>500</v>
      </c>
      <c r="J18" s="511" t="s">
        <v>1</v>
      </c>
    </row>
    <row r="19" spans="1:10" ht="14.4" customHeight="1" x14ac:dyDescent="0.3">
      <c r="A19" s="507" t="s">
        <v>498</v>
      </c>
      <c r="B19" s="508" t="s">
        <v>1132</v>
      </c>
      <c r="C19" s="509">
        <v>10191.113470000004</v>
      </c>
      <c r="D19" s="509">
        <v>12161.914310000002</v>
      </c>
      <c r="E19" s="509"/>
      <c r="F19" s="509">
        <v>12670.955969999999</v>
      </c>
      <c r="G19" s="509">
        <v>12812.915999999999</v>
      </c>
      <c r="H19" s="509">
        <v>-141.96003000000019</v>
      </c>
      <c r="I19" s="510">
        <v>0.98892055251123157</v>
      </c>
      <c r="J19" s="511" t="s">
        <v>1</v>
      </c>
    </row>
    <row r="20" spans="1:10" ht="14.4" customHeight="1" x14ac:dyDescent="0.3">
      <c r="A20" s="507" t="s">
        <v>498</v>
      </c>
      <c r="B20" s="508" t="s">
        <v>1133</v>
      </c>
      <c r="C20" s="509">
        <v>0</v>
      </c>
      <c r="D20" s="509">
        <v>0</v>
      </c>
      <c r="E20" s="509"/>
      <c r="F20" s="509">
        <v>0</v>
      </c>
      <c r="G20" s="509">
        <v>0</v>
      </c>
      <c r="H20" s="509">
        <v>0</v>
      </c>
      <c r="I20" s="510" t="s">
        <v>500</v>
      </c>
      <c r="J20" s="511" t="s">
        <v>1</v>
      </c>
    </row>
    <row r="21" spans="1:10" ht="14.4" customHeight="1" x14ac:dyDescent="0.3">
      <c r="A21" s="507" t="s">
        <v>498</v>
      </c>
      <c r="B21" s="508" t="s">
        <v>1134</v>
      </c>
      <c r="C21" s="509">
        <v>8.8087999999999997</v>
      </c>
      <c r="D21" s="509">
        <v>0</v>
      </c>
      <c r="E21" s="509"/>
      <c r="F21" s="509">
        <v>1.17994</v>
      </c>
      <c r="G21" s="509">
        <v>0</v>
      </c>
      <c r="H21" s="509">
        <v>1.17994</v>
      </c>
      <c r="I21" s="510" t="s">
        <v>500</v>
      </c>
      <c r="J21" s="511" t="s">
        <v>1</v>
      </c>
    </row>
    <row r="22" spans="1:10" ht="14.4" customHeight="1" x14ac:dyDescent="0.3">
      <c r="A22" s="507" t="s">
        <v>498</v>
      </c>
      <c r="B22" s="508" t="s">
        <v>1135</v>
      </c>
      <c r="C22" s="509">
        <v>0</v>
      </c>
      <c r="D22" s="509">
        <v>0</v>
      </c>
      <c r="E22" s="509"/>
      <c r="F22" s="509">
        <v>0</v>
      </c>
      <c r="G22" s="509">
        <v>2.9166665039062498</v>
      </c>
      <c r="H22" s="509">
        <v>-2.9166665039062498</v>
      </c>
      <c r="I22" s="510">
        <v>0</v>
      </c>
      <c r="J22" s="511" t="s">
        <v>1</v>
      </c>
    </row>
    <row r="23" spans="1:10" ht="14.4" customHeight="1" x14ac:dyDescent="0.3">
      <c r="A23" s="507" t="s">
        <v>498</v>
      </c>
      <c r="B23" s="508" t="s">
        <v>1136</v>
      </c>
      <c r="C23" s="509">
        <v>1118.9592500000001</v>
      </c>
      <c r="D23" s="509">
        <v>2028.5133299999998</v>
      </c>
      <c r="E23" s="509"/>
      <c r="F23" s="509">
        <v>1963.2601700000007</v>
      </c>
      <c r="G23" s="509">
        <v>1971.6666250000001</v>
      </c>
      <c r="H23" s="509">
        <v>-8.4064549999993687</v>
      </c>
      <c r="I23" s="510">
        <v>0.99573637100034629</v>
      </c>
      <c r="J23" s="511" t="s">
        <v>1</v>
      </c>
    </row>
    <row r="24" spans="1:10" ht="14.4" customHeight="1" x14ac:dyDescent="0.3">
      <c r="A24" s="507" t="s">
        <v>498</v>
      </c>
      <c r="B24" s="508" t="s">
        <v>506</v>
      </c>
      <c r="C24" s="509">
        <v>23444.442080000001</v>
      </c>
      <c r="D24" s="509">
        <v>27589.470150000001</v>
      </c>
      <c r="E24" s="509"/>
      <c r="F24" s="509">
        <v>27881.335620000002</v>
      </c>
      <c r="G24" s="509">
        <v>28256.6656317749</v>
      </c>
      <c r="H24" s="509">
        <v>-375.33001177489859</v>
      </c>
      <c r="I24" s="510">
        <v>0.98671711600137146</v>
      </c>
      <c r="J24" s="511" t="s">
        <v>507</v>
      </c>
    </row>
    <row r="26" spans="1:10" ht="14.4" customHeight="1" x14ac:dyDescent="0.3">
      <c r="A26" s="507" t="s">
        <v>498</v>
      </c>
      <c r="B26" s="508" t="s">
        <v>499</v>
      </c>
      <c r="C26" s="509" t="s">
        <v>500</v>
      </c>
      <c r="D26" s="509" t="s">
        <v>500</v>
      </c>
      <c r="E26" s="509"/>
      <c r="F26" s="509" t="s">
        <v>500</v>
      </c>
      <c r="G26" s="509" t="s">
        <v>500</v>
      </c>
      <c r="H26" s="509" t="s">
        <v>500</v>
      </c>
      <c r="I26" s="510" t="s">
        <v>500</v>
      </c>
      <c r="J26" s="511" t="s">
        <v>70</v>
      </c>
    </row>
    <row r="27" spans="1:10" ht="14.4" customHeight="1" x14ac:dyDescent="0.3">
      <c r="A27" s="507" t="s">
        <v>513</v>
      </c>
      <c r="B27" s="508" t="s">
        <v>514</v>
      </c>
      <c r="C27" s="509" t="s">
        <v>500</v>
      </c>
      <c r="D27" s="509" t="s">
        <v>500</v>
      </c>
      <c r="E27" s="509"/>
      <c r="F27" s="509" t="s">
        <v>500</v>
      </c>
      <c r="G27" s="509" t="s">
        <v>500</v>
      </c>
      <c r="H27" s="509" t="s">
        <v>500</v>
      </c>
      <c r="I27" s="510" t="s">
        <v>500</v>
      </c>
      <c r="J27" s="511" t="s">
        <v>0</v>
      </c>
    </row>
    <row r="28" spans="1:10" ht="14.4" customHeight="1" x14ac:dyDescent="0.3">
      <c r="A28" s="507" t="s">
        <v>513</v>
      </c>
      <c r="B28" s="508" t="s">
        <v>1120</v>
      </c>
      <c r="C28" s="509">
        <v>0</v>
      </c>
      <c r="D28" s="509">
        <v>0</v>
      </c>
      <c r="E28" s="509"/>
      <c r="F28" s="509">
        <v>0</v>
      </c>
      <c r="G28" s="509">
        <v>58</v>
      </c>
      <c r="H28" s="509">
        <v>-58</v>
      </c>
      <c r="I28" s="510">
        <v>0</v>
      </c>
      <c r="J28" s="511" t="s">
        <v>1</v>
      </c>
    </row>
    <row r="29" spans="1:10" ht="14.4" customHeight="1" x14ac:dyDescent="0.3">
      <c r="A29" s="507" t="s">
        <v>513</v>
      </c>
      <c r="B29" s="508" t="s">
        <v>1121</v>
      </c>
      <c r="C29" s="509">
        <v>0.3604</v>
      </c>
      <c r="D29" s="509">
        <v>0.65130999999999994</v>
      </c>
      <c r="E29" s="509"/>
      <c r="F29" s="509">
        <v>0.99251</v>
      </c>
      <c r="G29" s="509">
        <v>1</v>
      </c>
      <c r="H29" s="509">
        <v>-7.4899999999999967E-3</v>
      </c>
      <c r="I29" s="510">
        <v>0.99251</v>
      </c>
      <c r="J29" s="511" t="s">
        <v>1</v>
      </c>
    </row>
    <row r="30" spans="1:10" ht="14.4" customHeight="1" x14ac:dyDescent="0.3">
      <c r="A30" s="507" t="s">
        <v>513</v>
      </c>
      <c r="B30" s="508" t="s">
        <v>1122</v>
      </c>
      <c r="C30" s="509">
        <v>18.352010000000003</v>
      </c>
      <c r="D30" s="509">
        <v>21.499099999999999</v>
      </c>
      <c r="E30" s="509"/>
      <c r="F30" s="509">
        <v>19.276489999999999</v>
      </c>
      <c r="G30" s="509">
        <v>25</v>
      </c>
      <c r="H30" s="509">
        <v>-5.723510000000001</v>
      </c>
      <c r="I30" s="510">
        <v>0.77105959999999996</v>
      </c>
      <c r="J30" s="511" t="s">
        <v>1</v>
      </c>
    </row>
    <row r="31" spans="1:10" ht="14.4" customHeight="1" x14ac:dyDescent="0.3">
      <c r="A31" s="507" t="s">
        <v>513</v>
      </c>
      <c r="B31" s="508" t="s">
        <v>1123</v>
      </c>
      <c r="C31" s="509">
        <v>496.36861999999996</v>
      </c>
      <c r="D31" s="509">
        <v>566.66822999999999</v>
      </c>
      <c r="E31" s="509"/>
      <c r="F31" s="509">
        <v>546.78920999999991</v>
      </c>
      <c r="G31" s="509">
        <v>631</v>
      </c>
      <c r="H31" s="509">
        <v>-84.210790000000088</v>
      </c>
      <c r="I31" s="510">
        <v>0.86654391442155299</v>
      </c>
      <c r="J31" s="511" t="s">
        <v>1</v>
      </c>
    </row>
    <row r="32" spans="1:10" ht="14.4" customHeight="1" x14ac:dyDescent="0.3">
      <c r="A32" s="507" t="s">
        <v>513</v>
      </c>
      <c r="B32" s="508" t="s">
        <v>1124</v>
      </c>
      <c r="C32" s="509">
        <v>0.24509999999999998</v>
      </c>
      <c r="D32" s="509">
        <v>0.40849999999999997</v>
      </c>
      <c r="E32" s="509"/>
      <c r="F32" s="509">
        <v>0.10890000000000001</v>
      </c>
      <c r="G32" s="509">
        <v>0</v>
      </c>
      <c r="H32" s="509">
        <v>0.10890000000000001</v>
      </c>
      <c r="I32" s="510" t="s">
        <v>500</v>
      </c>
      <c r="J32" s="511" t="s">
        <v>1</v>
      </c>
    </row>
    <row r="33" spans="1:10" ht="14.4" customHeight="1" x14ac:dyDescent="0.3">
      <c r="A33" s="507" t="s">
        <v>513</v>
      </c>
      <c r="B33" s="508" t="s">
        <v>1125</v>
      </c>
      <c r="C33" s="509">
        <v>1.2821600000000002</v>
      </c>
      <c r="D33" s="509">
        <v>0</v>
      </c>
      <c r="E33" s="509"/>
      <c r="F33" s="509">
        <v>0.74105999999999994</v>
      </c>
      <c r="G33" s="509">
        <v>1</v>
      </c>
      <c r="H33" s="509">
        <v>-0.25894000000000006</v>
      </c>
      <c r="I33" s="510">
        <v>0.74105999999999994</v>
      </c>
      <c r="J33" s="511" t="s">
        <v>1</v>
      </c>
    </row>
    <row r="34" spans="1:10" ht="14.4" customHeight="1" x14ac:dyDescent="0.3">
      <c r="A34" s="507" t="s">
        <v>513</v>
      </c>
      <c r="B34" s="508" t="s">
        <v>1126</v>
      </c>
      <c r="C34" s="509">
        <v>0.96</v>
      </c>
      <c r="D34" s="509">
        <v>0.52800000000000002</v>
      </c>
      <c r="E34" s="509"/>
      <c r="F34" s="509">
        <v>0.55941999999999992</v>
      </c>
      <c r="G34" s="509">
        <v>1</v>
      </c>
      <c r="H34" s="509">
        <v>-0.44058000000000008</v>
      </c>
      <c r="I34" s="510">
        <v>0.55941999999999992</v>
      </c>
      <c r="J34" s="511" t="s">
        <v>1</v>
      </c>
    </row>
    <row r="35" spans="1:10" ht="14.4" customHeight="1" x14ac:dyDescent="0.3">
      <c r="A35" s="507" t="s">
        <v>513</v>
      </c>
      <c r="B35" s="508" t="s">
        <v>1127</v>
      </c>
      <c r="C35" s="509">
        <v>16.273199999999999</v>
      </c>
      <c r="D35" s="509">
        <v>26.523799999999998</v>
      </c>
      <c r="E35" s="509"/>
      <c r="F35" s="509">
        <v>29.218</v>
      </c>
      <c r="G35" s="509">
        <v>26</v>
      </c>
      <c r="H35" s="509">
        <v>3.218</v>
      </c>
      <c r="I35" s="510">
        <v>1.1237692307692309</v>
      </c>
      <c r="J35" s="511" t="s">
        <v>1</v>
      </c>
    </row>
    <row r="36" spans="1:10" ht="14.4" customHeight="1" x14ac:dyDescent="0.3">
      <c r="A36" s="507" t="s">
        <v>513</v>
      </c>
      <c r="B36" s="508" t="s">
        <v>1129</v>
      </c>
      <c r="C36" s="509">
        <v>0</v>
      </c>
      <c r="D36" s="509">
        <v>0</v>
      </c>
      <c r="E36" s="509"/>
      <c r="F36" s="509">
        <v>0</v>
      </c>
      <c r="G36" s="509">
        <v>0</v>
      </c>
      <c r="H36" s="509">
        <v>0</v>
      </c>
      <c r="I36" s="510" t="s">
        <v>500</v>
      </c>
      <c r="J36" s="511" t="s">
        <v>1</v>
      </c>
    </row>
    <row r="37" spans="1:10" ht="14.4" customHeight="1" x14ac:dyDescent="0.3">
      <c r="A37" s="507" t="s">
        <v>513</v>
      </c>
      <c r="B37" s="508" t="s">
        <v>515</v>
      </c>
      <c r="C37" s="509">
        <v>533.84148999999991</v>
      </c>
      <c r="D37" s="509">
        <v>616.27894000000003</v>
      </c>
      <c r="E37" s="509"/>
      <c r="F37" s="509">
        <v>597.68558999999982</v>
      </c>
      <c r="G37" s="509">
        <v>743</v>
      </c>
      <c r="H37" s="509">
        <v>-145.31441000000018</v>
      </c>
      <c r="I37" s="510">
        <v>0.80442205921938059</v>
      </c>
      <c r="J37" s="511" t="s">
        <v>511</v>
      </c>
    </row>
    <row r="38" spans="1:10" ht="14.4" customHeight="1" x14ac:dyDescent="0.3">
      <c r="A38" s="507" t="s">
        <v>500</v>
      </c>
      <c r="B38" s="508" t="s">
        <v>500</v>
      </c>
      <c r="C38" s="509" t="s">
        <v>500</v>
      </c>
      <c r="D38" s="509" t="s">
        <v>500</v>
      </c>
      <c r="E38" s="509"/>
      <c r="F38" s="509" t="s">
        <v>500</v>
      </c>
      <c r="G38" s="509" t="s">
        <v>500</v>
      </c>
      <c r="H38" s="509" t="s">
        <v>500</v>
      </c>
      <c r="I38" s="510" t="s">
        <v>500</v>
      </c>
      <c r="J38" s="511" t="s">
        <v>512</v>
      </c>
    </row>
    <row r="39" spans="1:10" ht="14.4" customHeight="1" x14ac:dyDescent="0.3">
      <c r="A39" s="507" t="s">
        <v>1137</v>
      </c>
      <c r="B39" s="508" t="s">
        <v>1138</v>
      </c>
      <c r="C39" s="509" t="s">
        <v>500</v>
      </c>
      <c r="D39" s="509" t="s">
        <v>500</v>
      </c>
      <c r="E39" s="509"/>
      <c r="F39" s="509" t="s">
        <v>500</v>
      </c>
      <c r="G39" s="509" t="s">
        <v>500</v>
      </c>
      <c r="H39" s="509" t="s">
        <v>500</v>
      </c>
      <c r="I39" s="510" t="s">
        <v>500</v>
      </c>
      <c r="J39" s="511" t="s">
        <v>0</v>
      </c>
    </row>
    <row r="40" spans="1:10" ht="14.4" customHeight="1" x14ac:dyDescent="0.3">
      <c r="A40" s="507" t="s">
        <v>1137</v>
      </c>
      <c r="B40" s="508" t="s">
        <v>1120</v>
      </c>
      <c r="C40" s="509">
        <v>0</v>
      </c>
      <c r="D40" s="509">
        <v>0</v>
      </c>
      <c r="E40" s="509"/>
      <c r="F40" s="509">
        <v>0</v>
      </c>
      <c r="G40" s="509">
        <v>58</v>
      </c>
      <c r="H40" s="509">
        <v>-58</v>
      </c>
      <c r="I40" s="510">
        <v>0</v>
      </c>
      <c r="J40" s="511" t="s">
        <v>1</v>
      </c>
    </row>
    <row r="41" spans="1:10" ht="14.4" customHeight="1" x14ac:dyDescent="0.3">
      <c r="A41" s="507" t="s">
        <v>1137</v>
      </c>
      <c r="B41" s="508" t="s">
        <v>1121</v>
      </c>
      <c r="C41" s="509">
        <v>0.14036000000000001</v>
      </c>
      <c r="D41" s="509">
        <v>0.14599999999999999</v>
      </c>
      <c r="E41" s="509"/>
      <c r="F41" s="509">
        <v>8.2549999999999998E-2</v>
      </c>
      <c r="G41" s="509">
        <v>0</v>
      </c>
      <c r="H41" s="509">
        <v>8.2549999999999998E-2</v>
      </c>
      <c r="I41" s="510" t="s">
        <v>500</v>
      </c>
      <c r="J41" s="511" t="s">
        <v>1</v>
      </c>
    </row>
    <row r="42" spans="1:10" ht="14.4" customHeight="1" x14ac:dyDescent="0.3">
      <c r="A42" s="507" t="s">
        <v>1137</v>
      </c>
      <c r="B42" s="508" t="s">
        <v>1122</v>
      </c>
      <c r="C42" s="509">
        <v>3.3099999999999996</v>
      </c>
      <c r="D42" s="509">
        <v>4.355389999999999</v>
      </c>
      <c r="E42" s="509"/>
      <c r="F42" s="509">
        <v>3.7811999999999997</v>
      </c>
      <c r="G42" s="509">
        <v>4</v>
      </c>
      <c r="H42" s="509">
        <v>-0.21880000000000033</v>
      </c>
      <c r="I42" s="510">
        <v>0.94529999999999992</v>
      </c>
      <c r="J42" s="511" t="s">
        <v>1</v>
      </c>
    </row>
    <row r="43" spans="1:10" ht="14.4" customHeight="1" x14ac:dyDescent="0.3">
      <c r="A43" s="507" t="s">
        <v>1137</v>
      </c>
      <c r="B43" s="508" t="s">
        <v>1123</v>
      </c>
      <c r="C43" s="509">
        <v>266.70085999999998</v>
      </c>
      <c r="D43" s="509">
        <v>352.58231999999992</v>
      </c>
      <c r="E43" s="509"/>
      <c r="F43" s="509">
        <v>421.09725999999995</v>
      </c>
      <c r="G43" s="509">
        <v>420</v>
      </c>
      <c r="H43" s="509">
        <v>1.0972599999999488</v>
      </c>
      <c r="I43" s="510">
        <v>1.0026125238095236</v>
      </c>
      <c r="J43" s="511" t="s">
        <v>1</v>
      </c>
    </row>
    <row r="44" spans="1:10" ht="14.4" customHeight="1" x14ac:dyDescent="0.3">
      <c r="A44" s="507" t="s">
        <v>1137</v>
      </c>
      <c r="B44" s="508" t="s">
        <v>1124</v>
      </c>
      <c r="C44" s="509">
        <v>0.32680000000000003</v>
      </c>
      <c r="D44" s="509">
        <v>0.65360000000000007</v>
      </c>
      <c r="E44" s="509"/>
      <c r="F44" s="509">
        <v>0.76229999999999998</v>
      </c>
      <c r="G44" s="509">
        <v>1</v>
      </c>
      <c r="H44" s="509">
        <v>-0.23770000000000002</v>
      </c>
      <c r="I44" s="510">
        <v>0.76229999999999998</v>
      </c>
      <c r="J44" s="511" t="s">
        <v>1</v>
      </c>
    </row>
    <row r="45" spans="1:10" ht="14.4" customHeight="1" x14ac:dyDescent="0.3">
      <c r="A45" s="507" t="s">
        <v>1137</v>
      </c>
      <c r="B45" s="508" t="s">
        <v>1126</v>
      </c>
      <c r="C45" s="509">
        <v>90.308300000000003</v>
      </c>
      <c r="D45" s="509">
        <v>84.804599999999994</v>
      </c>
      <c r="E45" s="509"/>
      <c r="F45" s="509">
        <v>58.359599999999993</v>
      </c>
      <c r="G45" s="509">
        <v>104</v>
      </c>
      <c r="H45" s="509">
        <v>-45.640400000000007</v>
      </c>
      <c r="I45" s="510">
        <v>0.56114999999999993</v>
      </c>
      <c r="J45" s="511" t="s">
        <v>1</v>
      </c>
    </row>
    <row r="46" spans="1:10" ht="14.4" customHeight="1" x14ac:dyDescent="0.3">
      <c r="A46" s="507" t="s">
        <v>1137</v>
      </c>
      <c r="B46" s="508" t="s">
        <v>1127</v>
      </c>
      <c r="C46" s="509">
        <v>6.2190000000000003</v>
      </c>
      <c r="D46" s="509">
        <v>5.1251999999999995</v>
      </c>
      <c r="E46" s="509"/>
      <c r="F46" s="509">
        <v>5.0505999999999993</v>
      </c>
      <c r="G46" s="509">
        <v>5</v>
      </c>
      <c r="H46" s="509">
        <v>5.0599999999999312E-2</v>
      </c>
      <c r="I46" s="510">
        <v>1.0101199999999999</v>
      </c>
      <c r="J46" s="511" t="s">
        <v>1</v>
      </c>
    </row>
    <row r="47" spans="1:10" ht="14.4" customHeight="1" x14ac:dyDescent="0.3">
      <c r="A47" s="507" t="s">
        <v>1137</v>
      </c>
      <c r="B47" s="508" t="s">
        <v>1129</v>
      </c>
      <c r="C47" s="509">
        <v>0</v>
      </c>
      <c r="D47" s="509">
        <v>0</v>
      </c>
      <c r="E47" s="509"/>
      <c r="F47" s="509">
        <v>1.6408</v>
      </c>
      <c r="G47" s="509">
        <v>2</v>
      </c>
      <c r="H47" s="509">
        <v>-0.35919999999999996</v>
      </c>
      <c r="I47" s="510">
        <v>0.82040000000000002</v>
      </c>
      <c r="J47" s="511" t="s">
        <v>1</v>
      </c>
    </row>
    <row r="48" spans="1:10" ht="14.4" customHeight="1" x14ac:dyDescent="0.3">
      <c r="A48" s="507" t="s">
        <v>1137</v>
      </c>
      <c r="B48" s="508" t="s">
        <v>1139</v>
      </c>
      <c r="C48" s="509">
        <v>367.00531999999993</v>
      </c>
      <c r="D48" s="509">
        <v>447.66710999999992</v>
      </c>
      <c r="E48" s="509"/>
      <c r="F48" s="509">
        <v>490.7743099999999</v>
      </c>
      <c r="G48" s="509">
        <v>595</v>
      </c>
      <c r="H48" s="509">
        <v>-104.2256900000001</v>
      </c>
      <c r="I48" s="510">
        <v>0.82483077310924358</v>
      </c>
      <c r="J48" s="511" t="s">
        <v>511</v>
      </c>
    </row>
    <row r="49" spans="1:10" ht="14.4" customHeight="1" x14ac:dyDescent="0.3">
      <c r="A49" s="507" t="s">
        <v>500</v>
      </c>
      <c r="B49" s="508" t="s">
        <v>500</v>
      </c>
      <c r="C49" s="509" t="s">
        <v>500</v>
      </c>
      <c r="D49" s="509" t="s">
        <v>500</v>
      </c>
      <c r="E49" s="509"/>
      <c r="F49" s="509" t="s">
        <v>500</v>
      </c>
      <c r="G49" s="509" t="s">
        <v>500</v>
      </c>
      <c r="H49" s="509" t="s">
        <v>500</v>
      </c>
      <c r="I49" s="510" t="s">
        <v>500</v>
      </c>
      <c r="J49" s="511" t="s">
        <v>512</v>
      </c>
    </row>
    <row r="50" spans="1:10" ht="14.4" customHeight="1" x14ac:dyDescent="0.3">
      <c r="A50" s="507" t="s">
        <v>516</v>
      </c>
      <c r="B50" s="508" t="s">
        <v>517</v>
      </c>
      <c r="C50" s="509" t="s">
        <v>500</v>
      </c>
      <c r="D50" s="509" t="s">
        <v>500</v>
      </c>
      <c r="E50" s="509"/>
      <c r="F50" s="509" t="s">
        <v>500</v>
      </c>
      <c r="G50" s="509" t="s">
        <v>500</v>
      </c>
      <c r="H50" s="509" t="s">
        <v>500</v>
      </c>
      <c r="I50" s="510" t="s">
        <v>500</v>
      </c>
      <c r="J50" s="511" t="s">
        <v>0</v>
      </c>
    </row>
    <row r="51" spans="1:10" ht="14.4" customHeight="1" x14ac:dyDescent="0.3">
      <c r="A51" s="507" t="s">
        <v>516</v>
      </c>
      <c r="B51" s="508" t="s">
        <v>1119</v>
      </c>
      <c r="C51" s="509">
        <v>0</v>
      </c>
      <c r="D51" s="509">
        <v>0</v>
      </c>
      <c r="E51" s="509"/>
      <c r="F51" s="509">
        <v>0</v>
      </c>
      <c r="G51" s="509">
        <v>0</v>
      </c>
      <c r="H51" s="509">
        <v>0</v>
      </c>
      <c r="I51" s="510" t="s">
        <v>500</v>
      </c>
      <c r="J51" s="511" t="s">
        <v>1</v>
      </c>
    </row>
    <row r="52" spans="1:10" ht="14.4" customHeight="1" x14ac:dyDescent="0.3">
      <c r="A52" s="507" t="s">
        <v>516</v>
      </c>
      <c r="B52" s="508" t="s">
        <v>1122</v>
      </c>
      <c r="C52" s="509">
        <v>19.85126</v>
      </c>
      <c r="D52" s="509">
        <v>69.296340000000001</v>
      </c>
      <c r="E52" s="509"/>
      <c r="F52" s="509">
        <v>28.830459999999999</v>
      </c>
      <c r="G52" s="509">
        <v>53</v>
      </c>
      <c r="H52" s="509">
        <v>-24.169540000000001</v>
      </c>
      <c r="I52" s="510">
        <v>0.54397094339622643</v>
      </c>
      <c r="J52" s="511" t="s">
        <v>1</v>
      </c>
    </row>
    <row r="53" spans="1:10" ht="14.4" customHeight="1" x14ac:dyDescent="0.3">
      <c r="A53" s="507" t="s">
        <v>516</v>
      </c>
      <c r="B53" s="508" t="s">
        <v>1123</v>
      </c>
      <c r="C53" s="509">
        <v>4562.599909999999</v>
      </c>
      <c r="D53" s="509">
        <v>5147.4712399999999</v>
      </c>
      <c r="E53" s="509"/>
      <c r="F53" s="509">
        <v>5183.389970000002</v>
      </c>
      <c r="G53" s="509">
        <v>5030</v>
      </c>
      <c r="H53" s="509">
        <v>153.38997000000199</v>
      </c>
      <c r="I53" s="510">
        <v>1.0304950238568593</v>
      </c>
      <c r="J53" s="511" t="s">
        <v>1</v>
      </c>
    </row>
    <row r="54" spans="1:10" ht="14.4" customHeight="1" x14ac:dyDescent="0.3">
      <c r="A54" s="507" t="s">
        <v>516</v>
      </c>
      <c r="B54" s="508" t="s">
        <v>1124</v>
      </c>
      <c r="C54" s="509">
        <v>1.9602999999999997</v>
      </c>
      <c r="D54" s="509">
        <v>4.1665000000000001</v>
      </c>
      <c r="E54" s="509"/>
      <c r="F54" s="509">
        <v>3.4022999999999999</v>
      </c>
      <c r="G54" s="509">
        <v>4</v>
      </c>
      <c r="H54" s="509">
        <v>-0.59770000000000012</v>
      </c>
      <c r="I54" s="510">
        <v>0.85057499999999997</v>
      </c>
      <c r="J54" s="511" t="s">
        <v>1</v>
      </c>
    </row>
    <row r="55" spans="1:10" ht="14.4" customHeight="1" x14ac:dyDescent="0.3">
      <c r="A55" s="507" t="s">
        <v>516</v>
      </c>
      <c r="B55" s="508" t="s">
        <v>1125</v>
      </c>
      <c r="C55" s="509">
        <v>24.206690000000002</v>
      </c>
      <c r="D55" s="509">
        <v>14.56377</v>
      </c>
      <c r="E55" s="509"/>
      <c r="F55" s="509">
        <v>12.121340000000002</v>
      </c>
      <c r="G55" s="509">
        <v>29</v>
      </c>
      <c r="H55" s="509">
        <v>-16.878659999999996</v>
      </c>
      <c r="I55" s="510">
        <v>0.41797724137931042</v>
      </c>
      <c r="J55" s="511" t="s">
        <v>1</v>
      </c>
    </row>
    <row r="56" spans="1:10" ht="14.4" customHeight="1" x14ac:dyDescent="0.3">
      <c r="A56" s="507" t="s">
        <v>516</v>
      </c>
      <c r="B56" s="508" t="s">
        <v>1126</v>
      </c>
      <c r="C56" s="509">
        <v>2.0947300000000002</v>
      </c>
      <c r="D56" s="509">
        <v>2.7988999999999997</v>
      </c>
      <c r="E56" s="509"/>
      <c r="F56" s="509">
        <v>1.3563899999999998</v>
      </c>
      <c r="G56" s="509">
        <v>3</v>
      </c>
      <c r="H56" s="509">
        <v>-1.6436100000000002</v>
      </c>
      <c r="I56" s="510">
        <v>0.45212999999999992</v>
      </c>
      <c r="J56" s="511" t="s">
        <v>1</v>
      </c>
    </row>
    <row r="57" spans="1:10" ht="14.4" customHeight="1" x14ac:dyDescent="0.3">
      <c r="A57" s="507" t="s">
        <v>516</v>
      </c>
      <c r="B57" s="508" t="s">
        <v>1127</v>
      </c>
      <c r="C57" s="509">
        <v>28.599220000000003</v>
      </c>
      <c r="D57" s="509">
        <v>36.130799999999994</v>
      </c>
      <c r="E57" s="509"/>
      <c r="F57" s="509">
        <v>34.685000000000002</v>
      </c>
      <c r="G57" s="509">
        <v>33</v>
      </c>
      <c r="H57" s="509">
        <v>1.6850000000000023</v>
      </c>
      <c r="I57" s="510">
        <v>1.051060606060606</v>
      </c>
      <c r="J57" s="511" t="s">
        <v>1</v>
      </c>
    </row>
    <row r="58" spans="1:10" ht="14.4" customHeight="1" x14ac:dyDescent="0.3">
      <c r="A58" s="507" t="s">
        <v>516</v>
      </c>
      <c r="B58" s="508" t="s">
        <v>1128</v>
      </c>
      <c r="C58" s="509">
        <v>0</v>
      </c>
      <c r="D58" s="509">
        <v>0</v>
      </c>
      <c r="E58" s="509"/>
      <c r="F58" s="509">
        <v>0</v>
      </c>
      <c r="G58" s="509">
        <v>0</v>
      </c>
      <c r="H58" s="509">
        <v>0</v>
      </c>
      <c r="I58" s="510" t="s">
        <v>500</v>
      </c>
      <c r="J58" s="511" t="s">
        <v>1</v>
      </c>
    </row>
    <row r="59" spans="1:10" ht="14.4" customHeight="1" x14ac:dyDescent="0.3">
      <c r="A59" s="507" t="s">
        <v>516</v>
      </c>
      <c r="B59" s="508" t="s">
        <v>1129</v>
      </c>
      <c r="C59" s="509">
        <v>6562.5759599999974</v>
      </c>
      <c r="D59" s="509">
        <v>7060.6689099999958</v>
      </c>
      <c r="E59" s="509"/>
      <c r="F59" s="509">
        <v>6893.6941799999977</v>
      </c>
      <c r="G59" s="509">
        <v>6981</v>
      </c>
      <c r="H59" s="509">
        <v>-87.305820000002313</v>
      </c>
      <c r="I59" s="510">
        <v>0.98749379458530262</v>
      </c>
      <c r="J59" s="511" t="s">
        <v>1</v>
      </c>
    </row>
    <row r="60" spans="1:10" ht="14.4" customHeight="1" x14ac:dyDescent="0.3">
      <c r="A60" s="507" t="s">
        <v>516</v>
      </c>
      <c r="B60" s="508" t="s">
        <v>1130</v>
      </c>
      <c r="C60" s="509">
        <v>22.825680000000002</v>
      </c>
      <c r="D60" s="509">
        <v>0</v>
      </c>
      <c r="E60" s="509"/>
      <c r="F60" s="509">
        <v>0</v>
      </c>
      <c r="G60" s="509">
        <v>0</v>
      </c>
      <c r="H60" s="509">
        <v>0</v>
      </c>
      <c r="I60" s="510" t="s">
        <v>500</v>
      </c>
      <c r="J60" s="511" t="s">
        <v>1</v>
      </c>
    </row>
    <row r="61" spans="1:10" ht="14.4" customHeight="1" x14ac:dyDescent="0.3">
      <c r="A61" s="507" t="s">
        <v>516</v>
      </c>
      <c r="B61" s="508" t="s">
        <v>1131</v>
      </c>
      <c r="C61" s="509">
        <v>0</v>
      </c>
      <c r="D61" s="509">
        <v>0</v>
      </c>
      <c r="E61" s="509"/>
      <c r="F61" s="509">
        <v>0</v>
      </c>
      <c r="G61" s="509">
        <v>0</v>
      </c>
      <c r="H61" s="509">
        <v>0</v>
      </c>
      <c r="I61" s="510" t="s">
        <v>500</v>
      </c>
      <c r="J61" s="511" t="s">
        <v>1</v>
      </c>
    </row>
    <row r="62" spans="1:10" ht="14.4" customHeight="1" x14ac:dyDescent="0.3">
      <c r="A62" s="507" t="s">
        <v>516</v>
      </c>
      <c r="B62" s="508" t="s">
        <v>1132</v>
      </c>
      <c r="C62" s="509">
        <v>10191.113470000004</v>
      </c>
      <c r="D62" s="509">
        <v>12161.914310000002</v>
      </c>
      <c r="E62" s="509"/>
      <c r="F62" s="509">
        <v>12670.955969999999</v>
      </c>
      <c r="G62" s="509">
        <v>12813</v>
      </c>
      <c r="H62" s="509">
        <v>-142.04403000000093</v>
      </c>
      <c r="I62" s="510">
        <v>0.98891406930461245</v>
      </c>
      <c r="J62" s="511" t="s">
        <v>1</v>
      </c>
    </row>
    <row r="63" spans="1:10" ht="14.4" customHeight="1" x14ac:dyDescent="0.3">
      <c r="A63" s="507" t="s">
        <v>516</v>
      </c>
      <c r="B63" s="508" t="s">
        <v>1133</v>
      </c>
      <c r="C63" s="509">
        <v>0</v>
      </c>
      <c r="D63" s="509">
        <v>0</v>
      </c>
      <c r="E63" s="509"/>
      <c r="F63" s="509">
        <v>0</v>
      </c>
      <c r="G63" s="509">
        <v>0</v>
      </c>
      <c r="H63" s="509">
        <v>0</v>
      </c>
      <c r="I63" s="510" t="s">
        <v>500</v>
      </c>
      <c r="J63" s="511" t="s">
        <v>1</v>
      </c>
    </row>
    <row r="64" spans="1:10" ht="14.4" customHeight="1" x14ac:dyDescent="0.3">
      <c r="A64" s="507" t="s">
        <v>516</v>
      </c>
      <c r="B64" s="508" t="s">
        <v>1134</v>
      </c>
      <c r="C64" s="509">
        <v>8.8087999999999997</v>
      </c>
      <c r="D64" s="509">
        <v>0</v>
      </c>
      <c r="E64" s="509"/>
      <c r="F64" s="509">
        <v>1.17994</v>
      </c>
      <c r="G64" s="509">
        <v>0</v>
      </c>
      <c r="H64" s="509">
        <v>1.17994</v>
      </c>
      <c r="I64" s="510" t="s">
        <v>500</v>
      </c>
      <c r="J64" s="511" t="s">
        <v>1</v>
      </c>
    </row>
    <row r="65" spans="1:10" ht="14.4" customHeight="1" x14ac:dyDescent="0.3">
      <c r="A65" s="507" t="s">
        <v>516</v>
      </c>
      <c r="B65" s="508" t="s">
        <v>1135</v>
      </c>
      <c r="C65" s="509">
        <v>0</v>
      </c>
      <c r="D65" s="509">
        <v>0</v>
      </c>
      <c r="E65" s="509"/>
      <c r="F65" s="509">
        <v>0</v>
      </c>
      <c r="G65" s="509">
        <v>3</v>
      </c>
      <c r="H65" s="509">
        <v>-3</v>
      </c>
      <c r="I65" s="510">
        <v>0</v>
      </c>
      <c r="J65" s="511" t="s">
        <v>1</v>
      </c>
    </row>
    <row r="66" spans="1:10" ht="14.4" customHeight="1" x14ac:dyDescent="0.3">
      <c r="A66" s="507" t="s">
        <v>516</v>
      </c>
      <c r="B66" s="508" t="s">
        <v>1136</v>
      </c>
      <c r="C66" s="509">
        <v>1118.9592500000001</v>
      </c>
      <c r="D66" s="509">
        <v>2028.5133299999998</v>
      </c>
      <c r="E66" s="509"/>
      <c r="F66" s="509">
        <v>1963.2601700000007</v>
      </c>
      <c r="G66" s="509">
        <v>1972</v>
      </c>
      <c r="H66" s="509">
        <v>-8.7398299999993014</v>
      </c>
      <c r="I66" s="510">
        <v>0.99556803752535528</v>
      </c>
      <c r="J66" s="511" t="s">
        <v>1</v>
      </c>
    </row>
    <row r="67" spans="1:10" ht="14.4" customHeight="1" x14ac:dyDescent="0.3">
      <c r="A67" s="507" t="s">
        <v>516</v>
      </c>
      <c r="B67" s="508" t="s">
        <v>518</v>
      </c>
      <c r="C67" s="509">
        <v>22543.595269999998</v>
      </c>
      <c r="D67" s="509">
        <v>26525.524099999995</v>
      </c>
      <c r="E67" s="509"/>
      <c r="F67" s="509">
        <v>26792.875720000004</v>
      </c>
      <c r="G67" s="509">
        <v>26918</v>
      </c>
      <c r="H67" s="509">
        <v>-125.12427999999636</v>
      </c>
      <c r="I67" s="510">
        <v>0.99535165019689442</v>
      </c>
      <c r="J67" s="511" t="s">
        <v>511</v>
      </c>
    </row>
    <row r="68" spans="1:10" ht="14.4" customHeight="1" x14ac:dyDescent="0.3">
      <c r="A68" s="507" t="s">
        <v>500</v>
      </c>
      <c r="B68" s="508" t="s">
        <v>500</v>
      </c>
      <c r="C68" s="509" t="s">
        <v>500</v>
      </c>
      <c r="D68" s="509" t="s">
        <v>500</v>
      </c>
      <c r="E68" s="509"/>
      <c r="F68" s="509" t="s">
        <v>500</v>
      </c>
      <c r="G68" s="509" t="s">
        <v>500</v>
      </c>
      <c r="H68" s="509" t="s">
        <v>500</v>
      </c>
      <c r="I68" s="510" t="s">
        <v>500</v>
      </c>
      <c r="J68" s="511" t="s">
        <v>512</v>
      </c>
    </row>
    <row r="69" spans="1:10" ht="14.4" customHeight="1" x14ac:dyDescent="0.3">
      <c r="A69" s="507" t="s">
        <v>498</v>
      </c>
      <c r="B69" s="508" t="s">
        <v>506</v>
      </c>
      <c r="C69" s="509">
        <v>23444.442080000001</v>
      </c>
      <c r="D69" s="509">
        <v>27589.470150000001</v>
      </c>
      <c r="E69" s="509"/>
      <c r="F69" s="509">
        <v>27881.335620000002</v>
      </c>
      <c r="G69" s="509">
        <v>28257</v>
      </c>
      <c r="H69" s="509">
        <v>-375.66437999999835</v>
      </c>
      <c r="I69" s="510">
        <v>0.9867054400679478</v>
      </c>
      <c r="J69" s="511" t="s">
        <v>507</v>
      </c>
    </row>
  </sheetData>
  <mergeCells count="3">
    <mergeCell ref="A1:I1"/>
    <mergeCell ref="F3:I3"/>
    <mergeCell ref="C4:D4"/>
  </mergeCells>
  <conditionalFormatting sqref="F25 F70:F65537">
    <cfRule type="cellIs" dxfId="29" priority="18" stopIfTrue="1" operator="greaterThan">
      <formula>1</formula>
    </cfRule>
  </conditionalFormatting>
  <conditionalFormatting sqref="H5:H24">
    <cfRule type="expression" dxfId="28" priority="14">
      <formula>$H5&gt;0</formula>
    </cfRule>
  </conditionalFormatting>
  <conditionalFormatting sqref="I5:I24">
    <cfRule type="expression" dxfId="27" priority="15">
      <formula>$I5&gt;1</formula>
    </cfRule>
  </conditionalFormatting>
  <conditionalFormatting sqref="B5:B24">
    <cfRule type="expression" dxfId="26" priority="11">
      <formula>OR($J5="NS",$J5="SumaNS",$J5="Účet")</formula>
    </cfRule>
  </conditionalFormatting>
  <conditionalFormatting sqref="F5:I24 B5:D24">
    <cfRule type="expression" dxfId="25" priority="17">
      <formula>AND($J5&lt;&gt;"",$J5&lt;&gt;"mezeraKL")</formula>
    </cfRule>
  </conditionalFormatting>
  <conditionalFormatting sqref="B5:D24 F5:I24">
    <cfRule type="expression" dxfId="24" priority="12">
      <formula>OR($J5="KL",$J5="SumaKL")</formula>
    </cfRule>
    <cfRule type="expression" priority="16" stopIfTrue="1">
      <formula>OR($J5="mezeraNS",$J5="mezeraKL")</formula>
    </cfRule>
  </conditionalFormatting>
  <conditionalFormatting sqref="B5:D24 F5:I24">
    <cfRule type="expression" dxfId="23" priority="13">
      <formula>OR($J5="SumaNS",$J5="NS")</formula>
    </cfRule>
  </conditionalFormatting>
  <conditionalFormatting sqref="A5:A24">
    <cfRule type="expression" dxfId="22" priority="9">
      <formula>AND($J5&lt;&gt;"mezeraKL",$J5&lt;&gt;"")</formula>
    </cfRule>
  </conditionalFormatting>
  <conditionalFormatting sqref="A5:A24">
    <cfRule type="expression" dxfId="21" priority="10">
      <formula>AND($J5&lt;&gt;"",$J5&lt;&gt;"mezeraKL")</formula>
    </cfRule>
  </conditionalFormatting>
  <conditionalFormatting sqref="H26:H69">
    <cfRule type="expression" dxfId="20" priority="6">
      <formula>$H26&gt;0</formula>
    </cfRule>
  </conditionalFormatting>
  <conditionalFormatting sqref="A26:A69">
    <cfRule type="expression" dxfId="19" priority="5">
      <formula>AND($J26&lt;&gt;"mezeraKL",$J26&lt;&gt;"")</formula>
    </cfRule>
  </conditionalFormatting>
  <conditionalFormatting sqref="I26:I69">
    <cfRule type="expression" dxfId="18" priority="7">
      <formula>$I26&gt;1</formula>
    </cfRule>
  </conditionalFormatting>
  <conditionalFormatting sqref="B26:B69">
    <cfRule type="expression" dxfId="17" priority="4">
      <formula>OR($J26="NS",$J26="SumaNS",$J26="Účet")</formula>
    </cfRule>
  </conditionalFormatting>
  <conditionalFormatting sqref="A26:D69 F26:I69">
    <cfRule type="expression" dxfId="16" priority="8">
      <formula>AND($J26&lt;&gt;"",$J26&lt;&gt;"mezeraKL")</formula>
    </cfRule>
  </conditionalFormatting>
  <conditionalFormatting sqref="B26:D69 F26:I69">
    <cfRule type="expression" dxfId="15" priority="1">
      <formula>OR($J26="KL",$J26="SumaKL")</formula>
    </cfRule>
    <cfRule type="expression" priority="3" stopIfTrue="1">
      <formula>OR($J26="mezeraNS",$J26="mezeraKL")</formula>
    </cfRule>
  </conditionalFormatting>
  <conditionalFormatting sqref="B26:D69 F26:I69">
    <cfRule type="expression" dxfId="14" priority="2">
      <formula>OR($J26="SumaNS",$J26="NS")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544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160" hidden="1" customWidth="1" outlineLevel="1"/>
    <col min="2" max="2" width="28.33203125" style="160" hidden="1" customWidth="1" outlineLevel="1"/>
    <col min="3" max="3" width="5.33203125" style="242" bestFit="1" customWidth="1" collapsed="1"/>
    <col min="4" max="4" width="18.77734375" style="246" customWidth="1"/>
    <col min="5" max="5" width="9" style="242" bestFit="1" customWidth="1"/>
    <col min="6" max="6" width="18.77734375" style="246" customWidth="1"/>
    <col min="7" max="7" width="12.44140625" style="242" hidden="1" customWidth="1" outlineLevel="1"/>
    <col min="8" max="8" width="25.77734375" style="242" customWidth="1" collapsed="1"/>
    <col min="9" max="9" width="7.77734375" style="240" customWidth="1"/>
    <col min="10" max="10" width="10" style="240" customWidth="1"/>
    <col min="11" max="11" width="11.109375" style="240" customWidth="1"/>
    <col min="12" max="16384" width="8.88671875" style="160"/>
  </cols>
  <sheetData>
    <row r="1" spans="1:11" ht="18.600000000000001" customHeight="1" thickBot="1" x14ac:dyDescent="0.4">
      <c r="A1" s="417" t="s">
        <v>2143</v>
      </c>
      <c r="B1" s="381"/>
      <c r="C1" s="381"/>
      <c r="D1" s="381"/>
      <c r="E1" s="381"/>
      <c r="F1" s="381"/>
      <c r="G1" s="381"/>
      <c r="H1" s="381"/>
      <c r="I1" s="381"/>
      <c r="J1" s="381"/>
      <c r="K1" s="381"/>
    </row>
    <row r="2" spans="1:11" ht="14.4" customHeight="1" thickBot="1" x14ac:dyDescent="0.35">
      <c r="A2" s="272" t="s">
        <v>272</v>
      </c>
      <c r="B2" s="62"/>
      <c r="C2" s="244"/>
      <c r="D2" s="244"/>
      <c r="E2" s="244"/>
      <c r="F2" s="244"/>
      <c r="G2" s="244"/>
      <c r="H2" s="244"/>
      <c r="I2" s="245"/>
      <c r="J2" s="245"/>
      <c r="K2" s="245"/>
    </row>
    <row r="3" spans="1:11" ht="14.4" customHeight="1" thickBot="1" x14ac:dyDescent="0.35">
      <c r="A3" s="62"/>
      <c r="B3" s="62"/>
      <c r="C3" s="413"/>
      <c r="D3" s="414"/>
      <c r="E3" s="414"/>
      <c r="F3" s="414"/>
      <c r="G3" s="414"/>
      <c r="H3" s="172" t="s">
        <v>140</v>
      </c>
      <c r="I3" s="127">
        <f>IF(J3&lt;&gt;0,K3/J3,0)</f>
        <v>243.11561943470494</v>
      </c>
      <c r="J3" s="127">
        <f>SUBTOTAL(9,J5:J1048576)</f>
        <v>100245</v>
      </c>
      <c r="K3" s="128">
        <f>SUBTOTAL(9,K5:K1048576)</f>
        <v>24371125.270231996</v>
      </c>
    </row>
    <row r="4" spans="1:11" s="241" customFormat="1" ht="14.4" customHeight="1" thickBot="1" x14ac:dyDescent="0.35">
      <c r="A4" s="619" t="s">
        <v>4</v>
      </c>
      <c r="B4" s="620" t="s">
        <v>5</v>
      </c>
      <c r="C4" s="620" t="s">
        <v>0</v>
      </c>
      <c r="D4" s="620" t="s">
        <v>6</v>
      </c>
      <c r="E4" s="620" t="s">
        <v>7</v>
      </c>
      <c r="F4" s="620" t="s">
        <v>1</v>
      </c>
      <c r="G4" s="620" t="s">
        <v>77</v>
      </c>
      <c r="H4" s="515" t="s">
        <v>11</v>
      </c>
      <c r="I4" s="516" t="s">
        <v>155</v>
      </c>
      <c r="J4" s="516" t="s">
        <v>13</v>
      </c>
      <c r="K4" s="517" t="s">
        <v>172</v>
      </c>
    </row>
    <row r="5" spans="1:11" ht="14.4" customHeight="1" x14ac:dyDescent="0.3">
      <c r="A5" s="602" t="s">
        <v>498</v>
      </c>
      <c r="B5" s="603" t="s">
        <v>499</v>
      </c>
      <c r="C5" s="606" t="s">
        <v>513</v>
      </c>
      <c r="D5" s="621" t="s">
        <v>514</v>
      </c>
      <c r="E5" s="606" t="s">
        <v>1140</v>
      </c>
      <c r="F5" s="621" t="s">
        <v>1141</v>
      </c>
      <c r="G5" s="606" t="s">
        <v>1142</v>
      </c>
      <c r="H5" s="606" t="s">
        <v>1143</v>
      </c>
      <c r="I5" s="147">
        <v>1.5700000524520874</v>
      </c>
      <c r="J5" s="147">
        <v>50</v>
      </c>
      <c r="K5" s="616">
        <v>78.5</v>
      </c>
    </row>
    <row r="6" spans="1:11" ht="14.4" customHeight="1" x14ac:dyDescent="0.3">
      <c r="A6" s="525" t="s">
        <v>498</v>
      </c>
      <c r="B6" s="526" t="s">
        <v>499</v>
      </c>
      <c r="C6" s="527" t="s">
        <v>513</v>
      </c>
      <c r="D6" s="528" t="s">
        <v>514</v>
      </c>
      <c r="E6" s="527" t="s">
        <v>1140</v>
      </c>
      <c r="F6" s="528" t="s">
        <v>1141</v>
      </c>
      <c r="G6" s="527" t="s">
        <v>1144</v>
      </c>
      <c r="H6" s="527" t="s">
        <v>1145</v>
      </c>
      <c r="I6" s="530">
        <v>2.9100000858306885</v>
      </c>
      <c r="J6" s="530">
        <v>200</v>
      </c>
      <c r="K6" s="531">
        <v>582.010009765625</v>
      </c>
    </row>
    <row r="7" spans="1:11" ht="14.4" customHeight="1" x14ac:dyDescent="0.3">
      <c r="A7" s="525" t="s">
        <v>498</v>
      </c>
      <c r="B7" s="526" t="s">
        <v>499</v>
      </c>
      <c r="C7" s="527" t="s">
        <v>513</v>
      </c>
      <c r="D7" s="528" t="s">
        <v>514</v>
      </c>
      <c r="E7" s="527" t="s">
        <v>1146</v>
      </c>
      <c r="F7" s="528" t="s">
        <v>1147</v>
      </c>
      <c r="G7" s="527" t="s">
        <v>1148</v>
      </c>
      <c r="H7" s="527" t="s">
        <v>1149</v>
      </c>
      <c r="I7" s="530">
        <v>0.58333331346511841</v>
      </c>
      <c r="J7" s="530">
        <v>1500</v>
      </c>
      <c r="K7" s="531">
        <v>875</v>
      </c>
    </row>
    <row r="8" spans="1:11" ht="14.4" customHeight="1" x14ac:dyDescent="0.3">
      <c r="A8" s="525" t="s">
        <v>498</v>
      </c>
      <c r="B8" s="526" t="s">
        <v>499</v>
      </c>
      <c r="C8" s="527" t="s">
        <v>513</v>
      </c>
      <c r="D8" s="528" t="s">
        <v>514</v>
      </c>
      <c r="E8" s="527" t="s">
        <v>1146</v>
      </c>
      <c r="F8" s="528" t="s">
        <v>1147</v>
      </c>
      <c r="G8" s="527" t="s">
        <v>1150</v>
      </c>
      <c r="H8" s="527" t="s">
        <v>1151</v>
      </c>
      <c r="I8" s="530">
        <v>0.87999999523162842</v>
      </c>
      <c r="J8" s="530">
        <v>250</v>
      </c>
      <c r="K8" s="531">
        <v>220</v>
      </c>
    </row>
    <row r="9" spans="1:11" ht="14.4" customHeight="1" x14ac:dyDescent="0.3">
      <c r="A9" s="525" t="s">
        <v>498</v>
      </c>
      <c r="B9" s="526" t="s">
        <v>499</v>
      </c>
      <c r="C9" s="527" t="s">
        <v>513</v>
      </c>
      <c r="D9" s="528" t="s">
        <v>514</v>
      </c>
      <c r="E9" s="527" t="s">
        <v>1146</v>
      </c>
      <c r="F9" s="528" t="s">
        <v>1147</v>
      </c>
      <c r="G9" s="527" t="s">
        <v>1152</v>
      </c>
      <c r="H9" s="527" t="s">
        <v>1153</v>
      </c>
      <c r="I9" s="530">
        <v>3.0166666507720947</v>
      </c>
      <c r="J9" s="530">
        <v>160</v>
      </c>
      <c r="K9" s="531">
        <v>482.80001068115234</v>
      </c>
    </row>
    <row r="10" spans="1:11" ht="14.4" customHeight="1" x14ac:dyDescent="0.3">
      <c r="A10" s="525" t="s">
        <v>498</v>
      </c>
      <c r="B10" s="526" t="s">
        <v>499</v>
      </c>
      <c r="C10" s="527" t="s">
        <v>513</v>
      </c>
      <c r="D10" s="528" t="s">
        <v>514</v>
      </c>
      <c r="E10" s="527" t="s">
        <v>1146</v>
      </c>
      <c r="F10" s="528" t="s">
        <v>1147</v>
      </c>
      <c r="G10" s="527" t="s">
        <v>1154</v>
      </c>
      <c r="H10" s="527" t="s">
        <v>1155</v>
      </c>
      <c r="I10" s="530">
        <v>6.2899999618530273</v>
      </c>
      <c r="J10" s="530">
        <v>200</v>
      </c>
      <c r="K10" s="531">
        <v>1258.4000244140625</v>
      </c>
    </row>
    <row r="11" spans="1:11" ht="14.4" customHeight="1" x14ac:dyDescent="0.3">
      <c r="A11" s="525" t="s">
        <v>498</v>
      </c>
      <c r="B11" s="526" t="s">
        <v>499</v>
      </c>
      <c r="C11" s="527" t="s">
        <v>513</v>
      </c>
      <c r="D11" s="528" t="s">
        <v>514</v>
      </c>
      <c r="E11" s="527" t="s">
        <v>1146</v>
      </c>
      <c r="F11" s="528" t="s">
        <v>1147</v>
      </c>
      <c r="G11" s="527" t="s">
        <v>1156</v>
      </c>
      <c r="H11" s="527" t="s">
        <v>1157</v>
      </c>
      <c r="I11" s="530">
        <v>7.5100002288818359</v>
      </c>
      <c r="J11" s="530">
        <v>64</v>
      </c>
      <c r="K11" s="531">
        <v>480.6400146484375</v>
      </c>
    </row>
    <row r="12" spans="1:11" ht="14.4" customHeight="1" x14ac:dyDescent="0.3">
      <c r="A12" s="525" t="s">
        <v>498</v>
      </c>
      <c r="B12" s="526" t="s">
        <v>499</v>
      </c>
      <c r="C12" s="527" t="s">
        <v>513</v>
      </c>
      <c r="D12" s="528" t="s">
        <v>514</v>
      </c>
      <c r="E12" s="527" t="s">
        <v>1146</v>
      </c>
      <c r="F12" s="528" t="s">
        <v>1147</v>
      </c>
      <c r="G12" s="527" t="s">
        <v>1158</v>
      </c>
      <c r="H12" s="527" t="s">
        <v>1159</v>
      </c>
      <c r="I12" s="530">
        <v>46</v>
      </c>
      <c r="J12" s="530">
        <v>1</v>
      </c>
      <c r="K12" s="531">
        <v>46</v>
      </c>
    </row>
    <row r="13" spans="1:11" ht="14.4" customHeight="1" x14ac:dyDescent="0.3">
      <c r="A13" s="525" t="s">
        <v>498</v>
      </c>
      <c r="B13" s="526" t="s">
        <v>499</v>
      </c>
      <c r="C13" s="527" t="s">
        <v>513</v>
      </c>
      <c r="D13" s="528" t="s">
        <v>514</v>
      </c>
      <c r="E13" s="527" t="s">
        <v>1146</v>
      </c>
      <c r="F13" s="528" t="s">
        <v>1147</v>
      </c>
      <c r="G13" s="527" t="s">
        <v>1160</v>
      </c>
      <c r="H13" s="527" t="s">
        <v>1161</v>
      </c>
      <c r="I13" s="530">
        <v>98.375999450683594</v>
      </c>
      <c r="J13" s="530">
        <v>25</v>
      </c>
      <c r="K13" s="531">
        <v>2459.3999938964844</v>
      </c>
    </row>
    <row r="14" spans="1:11" ht="14.4" customHeight="1" x14ac:dyDescent="0.3">
      <c r="A14" s="525" t="s">
        <v>498</v>
      </c>
      <c r="B14" s="526" t="s">
        <v>499</v>
      </c>
      <c r="C14" s="527" t="s">
        <v>513</v>
      </c>
      <c r="D14" s="528" t="s">
        <v>514</v>
      </c>
      <c r="E14" s="527" t="s">
        <v>1146</v>
      </c>
      <c r="F14" s="528" t="s">
        <v>1147</v>
      </c>
      <c r="G14" s="527" t="s">
        <v>1162</v>
      </c>
      <c r="H14" s="527" t="s">
        <v>1163</v>
      </c>
      <c r="I14" s="530">
        <v>0.37999999523162842</v>
      </c>
      <c r="J14" s="530">
        <v>1200</v>
      </c>
      <c r="K14" s="531">
        <v>456</v>
      </c>
    </row>
    <row r="15" spans="1:11" ht="14.4" customHeight="1" x14ac:dyDescent="0.3">
      <c r="A15" s="525" t="s">
        <v>498</v>
      </c>
      <c r="B15" s="526" t="s">
        <v>499</v>
      </c>
      <c r="C15" s="527" t="s">
        <v>513</v>
      </c>
      <c r="D15" s="528" t="s">
        <v>514</v>
      </c>
      <c r="E15" s="527" t="s">
        <v>1146</v>
      </c>
      <c r="F15" s="528" t="s">
        <v>1147</v>
      </c>
      <c r="G15" s="527" t="s">
        <v>1164</v>
      </c>
      <c r="H15" s="527" t="s">
        <v>1165</v>
      </c>
      <c r="I15" s="530">
        <v>8.5774998664855957</v>
      </c>
      <c r="J15" s="530">
        <v>84</v>
      </c>
      <c r="K15" s="531">
        <v>720.59999847412109</v>
      </c>
    </row>
    <row r="16" spans="1:11" ht="14.4" customHeight="1" x14ac:dyDescent="0.3">
      <c r="A16" s="525" t="s">
        <v>498</v>
      </c>
      <c r="B16" s="526" t="s">
        <v>499</v>
      </c>
      <c r="C16" s="527" t="s">
        <v>513</v>
      </c>
      <c r="D16" s="528" t="s">
        <v>514</v>
      </c>
      <c r="E16" s="527" t="s">
        <v>1146</v>
      </c>
      <c r="F16" s="528" t="s">
        <v>1147</v>
      </c>
      <c r="G16" s="527" t="s">
        <v>1166</v>
      </c>
      <c r="H16" s="527" t="s">
        <v>1167</v>
      </c>
      <c r="I16" s="530">
        <v>6.929999828338623</v>
      </c>
      <c r="J16" s="530">
        <v>2</v>
      </c>
      <c r="K16" s="531">
        <v>13.859999656677246</v>
      </c>
    </row>
    <row r="17" spans="1:11" ht="14.4" customHeight="1" x14ac:dyDescent="0.3">
      <c r="A17" s="525" t="s">
        <v>498</v>
      </c>
      <c r="B17" s="526" t="s">
        <v>499</v>
      </c>
      <c r="C17" s="527" t="s">
        <v>513</v>
      </c>
      <c r="D17" s="528" t="s">
        <v>514</v>
      </c>
      <c r="E17" s="527" t="s">
        <v>1146</v>
      </c>
      <c r="F17" s="528" t="s">
        <v>1147</v>
      </c>
      <c r="G17" s="527" t="s">
        <v>1168</v>
      </c>
      <c r="H17" s="527" t="s">
        <v>1169</v>
      </c>
      <c r="I17" s="530">
        <v>8.1700000762939453</v>
      </c>
      <c r="J17" s="530">
        <v>2</v>
      </c>
      <c r="K17" s="531">
        <v>16.340000152587891</v>
      </c>
    </row>
    <row r="18" spans="1:11" ht="14.4" customHeight="1" x14ac:dyDescent="0.3">
      <c r="A18" s="525" t="s">
        <v>498</v>
      </c>
      <c r="B18" s="526" t="s">
        <v>499</v>
      </c>
      <c r="C18" s="527" t="s">
        <v>513</v>
      </c>
      <c r="D18" s="528" t="s">
        <v>514</v>
      </c>
      <c r="E18" s="527" t="s">
        <v>1146</v>
      </c>
      <c r="F18" s="528" t="s">
        <v>1147</v>
      </c>
      <c r="G18" s="527" t="s">
        <v>1170</v>
      </c>
      <c r="H18" s="527" t="s">
        <v>1171</v>
      </c>
      <c r="I18" s="530">
        <v>17.620000839233398</v>
      </c>
      <c r="J18" s="530">
        <v>9</v>
      </c>
      <c r="K18" s="531">
        <v>158.56000137329102</v>
      </c>
    </row>
    <row r="19" spans="1:11" ht="14.4" customHeight="1" x14ac:dyDescent="0.3">
      <c r="A19" s="525" t="s">
        <v>498</v>
      </c>
      <c r="B19" s="526" t="s">
        <v>499</v>
      </c>
      <c r="C19" s="527" t="s">
        <v>513</v>
      </c>
      <c r="D19" s="528" t="s">
        <v>514</v>
      </c>
      <c r="E19" s="527" t="s">
        <v>1146</v>
      </c>
      <c r="F19" s="528" t="s">
        <v>1147</v>
      </c>
      <c r="G19" s="527" t="s">
        <v>1172</v>
      </c>
      <c r="H19" s="527" t="s">
        <v>1173</v>
      </c>
      <c r="I19" s="530">
        <v>22.309999465942383</v>
      </c>
      <c r="J19" s="530">
        <v>6</v>
      </c>
      <c r="K19" s="531">
        <v>133.8600025177002</v>
      </c>
    </row>
    <row r="20" spans="1:11" ht="14.4" customHeight="1" x14ac:dyDescent="0.3">
      <c r="A20" s="525" t="s">
        <v>498</v>
      </c>
      <c r="B20" s="526" t="s">
        <v>499</v>
      </c>
      <c r="C20" s="527" t="s">
        <v>513</v>
      </c>
      <c r="D20" s="528" t="s">
        <v>514</v>
      </c>
      <c r="E20" s="527" t="s">
        <v>1146</v>
      </c>
      <c r="F20" s="528" t="s">
        <v>1147</v>
      </c>
      <c r="G20" s="527" t="s">
        <v>1174</v>
      </c>
      <c r="H20" s="527" t="s">
        <v>1175</v>
      </c>
      <c r="I20" s="530">
        <v>0.66600002050399776</v>
      </c>
      <c r="J20" s="530">
        <v>750</v>
      </c>
      <c r="K20" s="531">
        <v>499.5</v>
      </c>
    </row>
    <row r="21" spans="1:11" ht="14.4" customHeight="1" x14ac:dyDescent="0.3">
      <c r="A21" s="525" t="s">
        <v>498</v>
      </c>
      <c r="B21" s="526" t="s">
        <v>499</v>
      </c>
      <c r="C21" s="527" t="s">
        <v>513</v>
      </c>
      <c r="D21" s="528" t="s">
        <v>514</v>
      </c>
      <c r="E21" s="527" t="s">
        <v>1146</v>
      </c>
      <c r="F21" s="528" t="s">
        <v>1147</v>
      </c>
      <c r="G21" s="527" t="s">
        <v>1176</v>
      </c>
      <c r="H21" s="527" t="s">
        <v>1177</v>
      </c>
      <c r="I21" s="530">
        <v>27.879999160766602</v>
      </c>
      <c r="J21" s="530">
        <v>20</v>
      </c>
      <c r="K21" s="531">
        <v>557.5999755859375</v>
      </c>
    </row>
    <row r="22" spans="1:11" ht="14.4" customHeight="1" x14ac:dyDescent="0.3">
      <c r="A22" s="525" t="s">
        <v>498</v>
      </c>
      <c r="B22" s="526" t="s">
        <v>499</v>
      </c>
      <c r="C22" s="527" t="s">
        <v>513</v>
      </c>
      <c r="D22" s="528" t="s">
        <v>514</v>
      </c>
      <c r="E22" s="527" t="s">
        <v>1146</v>
      </c>
      <c r="F22" s="528" t="s">
        <v>1147</v>
      </c>
      <c r="G22" s="527" t="s">
        <v>1178</v>
      </c>
      <c r="H22" s="527" t="s">
        <v>1179</v>
      </c>
      <c r="I22" s="530">
        <v>28.737499713897705</v>
      </c>
      <c r="J22" s="530">
        <v>220</v>
      </c>
      <c r="K22" s="531">
        <v>6322.2200622558594</v>
      </c>
    </row>
    <row r="23" spans="1:11" ht="14.4" customHeight="1" x14ac:dyDescent="0.3">
      <c r="A23" s="525" t="s">
        <v>498</v>
      </c>
      <c r="B23" s="526" t="s">
        <v>499</v>
      </c>
      <c r="C23" s="527" t="s">
        <v>513</v>
      </c>
      <c r="D23" s="528" t="s">
        <v>514</v>
      </c>
      <c r="E23" s="527" t="s">
        <v>1146</v>
      </c>
      <c r="F23" s="528" t="s">
        <v>1147</v>
      </c>
      <c r="G23" s="527" t="s">
        <v>1180</v>
      </c>
      <c r="H23" s="527" t="s">
        <v>1181</v>
      </c>
      <c r="I23" s="530">
        <v>260.29998779296875</v>
      </c>
      <c r="J23" s="530">
        <v>2</v>
      </c>
      <c r="K23" s="531">
        <v>520.5999755859375</v>
      </c>
    </row>
    <row r="24" spans="1:11" ht="14.4" customHeight="1" x14ac:dyDescent="0.3">
      <c r="A24" s="525" t="s">
        <v>498</v>
      </c>
      <c r="B24" s="526" t="s">
        <v>499</v>
      </c>
      <c r="C24" s="527" t="s">
        <v>513</v>
      </c>
      <c r="D24" s="528" t="s">
        <v>514</v>
      </c>
      <c r="E24" s="527" t="s">
        <v>1146</v>
      </c>
      <c r="F24" s="528" t="s">
        <v>1147</v>
      </c>
      <c r="G24" s="527" t="s">
        <v>1182</v>
      </c>
      <c r="H24" s="527" t="s">
        <v>1183</v>
      </c>
      <c r="I24" s="530">
        <v>9.3299999237060547</v>
      </c>
      <c r="J24" s="530">
        <v>6</v>
      </c>
      <c r="K24" s="531">
        <v>55.979999542236328</v>
      </c>
    </row>
    <row r="25" spans="1:11" ht="14.4" customHeight="1" x14ac:dyDescent="0.3">
      <c r="A25" s="525" t="s">
        <v>498</v>
      </c>
      <c r="B25" s="526" t="s">
        <v>499</v>
      </c>
      <c r="C25" s="527" t="s">
        <v>513</v>
      </c>
      <c r="D25" s="528" t="s">
        <v>514</v>
      </c>
      <c r="E25" s="527" t="s">
        <v>1184</v>
      </c>
      <c r="F25" s="528" t="s">
        <v>1185</v>
      </c>
      <c r="G25" s="527" t="s">
        <v>1186</v>
      </c>
      <c r="H25" s="527" t="s">
        <v>1187</v>
      </c>
      <c r="I25" s="530">
        <v>2.9000000953674316</v>
      </c>
      <c r="J25" s="530">
        <v>200</v>
      </c>
      <c r="K25" s="531">
        <v>580</v>
      </c>
    </row>
    <row r="26" spans="1:11" ht="14.4" customHeight="1" x14ac:dyDescent="0.3">
      <c r="A26" s="525" t="s">
        <v>498</v>
      </c>
      <c r="B26" s="526" t="s">
        <v>499</v>
      </c>
      <c r="C26" s="527" t="s">
        <v>513</v>
      </c>
      <c r="D26" s="528" t="s">
        <v>514</v>
      </c>
      <c r="E26" s="527" t="s">
        <v>1184</v>
      </c>
      <c r="F26" s="528" t="s">
        <v>1185</v>
      </c>
      <c r="G26" s="527" t="s">
        <v>1188</v>
      </c>
      <c r="H26" s="527" t="s">
        <v>1189</v>
      </c>
      <c r="I26" s="530">
        <v>33.880001068115234</v>
      </c>
      <c r="J26" s="530">
        <v>6</v>
      </c>
      <c r="K26" s="531">
        <v>203.28000640869141</v>
      </c>
    </row>
    <row r="27" spans="1:11" ht="14.4" customHeight="1" x14ac:dyDescent="0.3">
      <c r="A27" s="525" t="s">
        <v>498</v>
      </c>
      <c r="B27" s="526" t="s">
        <v>499</v>
      </c>
      <c r="C27" s="527" t="s">
        <v>513</v>
      </c>
      <c r="D27" s="528" t="s">
        <v>514</v>
      </c>
      <c r="E27" s="527" t="s">
        <v>1184</v>
      </c>
      <c r="F27" s="528" t="s">
        <v>1185</v>
      </c>
      <c r="G27" s="527" t="s">
        <v>1190</v>
      </c>
      <c r="H27" s="527" t="s">
        <v>1191</v>
      </c>
      <c r="I27" s="530">
        <v>15.922500133514404</v>
      </c>
      <c r="J27" s="530">
        <v>250</v>
      </c>
      <c r="K27" s="531">
        <v>3980.5</v>
      </c>
    </row>
    <row r="28" spans="1:11" ht="14.4" customHeight="1" x14ac:dyDescent="0.3">
      <c r="A28" s="525" t="s">
        <v>498</v>
      </c>
      <c r="B28" s="526" t="s">
        <v>499</v>
      </c>
      <c r="C28" s="527" t="s">
        <v>513</v>
      </c>
      <c r="D28" s="528" t="s">
        <v>514</v>
      </c>
      <c r="E28" s="527" t="s">
        <v>1184</v>
      </c>
      <c r="F28" s="528" t="s">
        <v>1185</v>
      </c>
      <c r="G28" s="527" t="s">
        <v>1192</v>
      </c>
      <c r="H28" s="527" t="s">
        <v>1193</v>
      </c>
      <c r="I28" s="530">
        <v>11.144999980926514</v>
      </c>
      <c r="J28" s="530">
        <v>900</v>
      </c>
      <c r="K28" s="531">
        <v>10031</v>
      </c>
    </row>
    <row r="29" spans="1:11" ht="14.4" customHeight="1" x14ac:dyDescent="0.3">
      <c r="A29" s="525" t="s">
        <v>498</v>
      </c>
      <c r="B29" s="526" t="s">
        <v>499</v>
      </c>
      <c r="C29" s="527" t="s">
        <v>513</v>
      </c>
      <c r="D29" s="528" t="s">
        <v>514</v>
      </c>
      <c r="E29" s="527" t="s">
        <v>1184</v>
      </c>
      <c r="F29" s="528" t="s">
        <v>1185</v>
      </c>
      <c r="G29" s="527" t="s">
        <v>1194</v>
      </c>
      <c r="H29" s="527" t="s">
        <v>1195</v>
      </c>
      <c r="I29" s="530">
        <v>174.24000549316406</v>
      </c>
      <c r="J29" s="530">
        <v>50</v>
      </c>
      <c r="K29" s="531">
        <v>8712</v>
      </c>
    </row>
    <row r="30" spans="1:11" ht="14.4" customHeight="1" x14ac:dyDescent="0.3">
      <c r="A30" s="525" t="s">
        <v>498</v>
      </c>
      <c r="B30" s="526" t="s">
        <v>499</v>
      </c>
      <c r="C30" s="527" t="s">
        <v>513</v>
      </c>
      <c r="D30" s="528" t="s">
        <v>514</v>
      </c>
      <c r="E30" s="527" t="s">
        <v>1184</v>
      </c>
      <c r="F30" s="528" t="s">
        <v>1185</v>
      </c>
      <c r="G30" s="527" t="s">
        <v>1196</v>
      </c>
      <c r="H30" s="527" t="s">
        <v>1197</v>
      </c>
      <c r="I30" s="530">
        <v>115.43000030517578</v>
      </c>
      <c r="J30" s="530">
        <v>100</v>
      </c>
      <c r="K30" s="531">
        <v>11543.400390625</v>
      </c>
    </row>
    <row r="31" spans="1:11" ht="14.4" customHeight="1" x14ac:dyDescent="0.3">
      <c r="A31" s="525" t="s">
        <v>498</v>
      </c>
      <c r="B31" s="526" t="s">
        <v>499</v>
      </c>
      <c r="C31" s="527" t="s">
        <v>513</v>
      </c>
      <c r="D31" s="528" t="s">
        <v>514</v>
      </c>
      <c r="E31" s="527" t="s">
        <v>1184</v>
      </c>
      <c r="F31" s="528" t="s">
        <v>1185</v>
      </c>
      <c r="G31" s="527" t="s">
        <v>1198</v>
      </c>
      <c r="H31" s="527" t="s">
        <v>1199</v>
      </c>
      <c r="I31" s="530">
        <v>839.739980061849</v>
      </c>
      <c r="J31" s="530">
        <v>110</v>
      </c>
      <c r="K31" s="531">
        <v>92310.9033203125</v>
      </c>
    </row>
    <row r="32" spans="1:11" ht="14.4" customHeight="1" x14ac:dyDescent="0.3">
      <c r="A32" s="525" t="s">
        <v>498</v>
      </c>
      <c r="B32" s="526" t="s">
        <v>499</v>
      </c>
      <c r="C32" s="527" t="s">
        <v>513</v>
      </c>
      <c r="D32" s="528" t="s">
        <v>514</v>
      </c>
      <c r="E32" s="527" t="s">
        <v>1184</v>
      </c>
      <c r="F32" s="528" t="s">
        <v>1185</v>
      </c>
      <c r="G32" s="527" t="s">
        <v>1200</v>
      </c>
      <c r="H32" s="527" t="s">
        <v>1201</v>
      </c>
      <c r="I32" s="530">
        <v>3.4415385172917294</v>
      </c>
      <c r="J32" s="530">
        <v>6880</v>
      </c>
      <c r="K32" s="531">
        <v>23720.299957275391</v>
      </c>
    </row>
    <row r="33" spans="1:11" ht="14.4" customHeight="1" x14ac:dyDescent="0.3">
      <c r="A33" s="525" t="s">
        <v>498</v>
      </c>
      <c r="B33" s="526" t="s">
        <v>499</v>
      </c>
      <c r="C33" s="527" t="s">
        <v>513</v>
      </c>
      <c r="D33" s="528" t="s">
        <v>514</v>
      </c>
      <c r="E33" s="527" t="s">
        <v>1184</v>
      </c>
      <c r="F33" s="528" t="s">
        <v>1185</v>
      </c>
      <c r="G33" s="527" t="s">
        <v>1202</v>
      </c>
      <c r="H33" s="527" t="s">
        <v>1203</v>
      </c>
      <c r="I33" s="530">
        <v>17.984999656677246</v>
      </c>
      <c r="J33" s="530">
        <v>200</v>
      </c>
      <c r="K33" s="531">
        <v>3597</v>
      </c>
    </row>
    <row r="34" spans="1:11" ht="14.4" customHeight="1" x14ac:dyDescent="0.3">
      <c r="A34" s="525" t="s">
        <v>498</v>
      </c>
      <c r="B34" s="526" t="s">
        <v>499</v>
      </c>
      <c r="C34" s="527" t="s">
        <v>513</v>
      </c>
      <c r="D34" s="528" t="s">
        <v>514</v>
      </c>
      <c r="E34" s="527" t="s">
        <v>1184</v>
      </c>
      <c r="F34" s="528" t="s">
        <v>1185</v>
      </c>
      <c r="G34" s="527" t="s">
        <v>1204</v>
      </c>
      <c r="H34" s="527" t="s">
        <v>1205</v>
      </c>
      <c r="I34" s="530">
        <v>17.981428146362305</v>
      </c>
      <c r="J34" s="530">
        <v>1950</v>
      </c>
      <c r="K34" s="531">
        <v>35064</v>
      </c>
    </row>
    <row r="35" spans="1:11" ht="14.4" customHeight="1" x14ac:dyDescent="0.3">
      <c r="A35" s="525" t="s">
        <v>498</v>
      </c>
      <c r="B35" s="526" t="s">
        <v>499</v>
      </c>
      <c r="C35" s="527" t="s">
        <v>513</v>
      </c>
      <c r="D35" s="528" t="s">
        <v>514</v>
      </c>
      <c r="E35" s="527" t="s">
        <v>1184</v>
      </c>
      <c r="F35" s="528" t="s">
        <v>1185</v>
      </c>
      <c r="G35" s="527" t="s">
        <v>1206</v>
      </c>
      <c r="H35" s="527" t="s">
        <v>1207</v>
      </c>
      <c r="I35" s="530">
        <v>17.980768790611855</v>
      </c>
      <c r="J35" s="530">
        <v>2455</v>
      </c>
      <c r="K35" s="531">
        <v>44142.25</v>
      </c>
    </row>
    <row r="36" spans="1:11" ht="14.4" customHeight="1" x14ac:dyDescent="0.3">
      <c r="A36" s="525" t="s">
        <v>498</v>
      </c>
      <c r="B36" s="526" t="s">
        <v>499</v>
      </c>
      <c r="C36" s="527" t="s">
        <v>513</v>
      </c>
      <c r="D36" s="528" t="s">
        <v>514</v>
      </c>
      <c r="E36" s="527" t="s">
        <v>1184</v>
      </c>
      <c r="F36" s="528" t="s">
        <v>1185</v>
      </c>
      <c r="G36" s="527" t="s">
        <v>1208</v>
      </c>
      <c r="H36" s="527" t="s">
        <v>1209</v>
      </c>
      <c r="I36" s="530">
        <v>15.29285717010498</v>
      </c>
      <c r="J36" s="530">
        <v>550</v>
      </c>
      <c r="K36" s="531">
        <v>8411.280029296875</v>
      </c>
    </row>
    <row r="37" spans="1:11" ht="14.4" customHeight="1" x14ac:dyDescent="0.3">
      <c r="A37" s="525" t="s">
        <v>498</v>
      </c>
      <c r="B37" s="526" t="s">
        <v>499</v>
      </c>
      <c r="C37" s="527" t="s">
        <v>513</v>
      </c>
      <c r="D37" s="528" t="s">
        <v>514</v>
      </c>
      <c r="E37" s="527" t="s">
        <v>1184</v>
      </c>
      <c r="F37" s="528" t="s">
        <v>1185</v>
      </c>
      <c r="G37" s="527" t="s">
        <v>1210</v>
      </c>
      <c r="H37" s="527" t="s">
        <v>1211</v>
      </c>
      <c r="I37" s="530">
        <v>4.0300002098083496</v>
      </c>
      <c r="J37" s="530">
        <v>300</v>
      </c>
      <c r="K37" s="531">
        <v>1209</v>
      </c>
    </row>
    <row r="38" spans="1:11" ht="14.4" customHeight="1" x14ac:dyDescent="0.3">
      <c r="A38" s="525" t="s">
        <v>498</v>
      </c>
      <c r="B38" s="526" t="s">
        <v>499</v>
      </c>
      <c r="C38" s="527" t="s">
        <v>513</v>
      </c>
      <c r="D38" s="528" t="s">
        <v>514</v>
      </c>
      <c r="E38" s="527" t="s">
        <v>1184</v>
      </c>
      <c r="F38" s="528" t="s">
        <v>1185</v>
      </c>
      <c r="G38" s="527" t="s">
        <v>1212</v>
      </c>
      <c r="H38" s="527" t="s">
        <v>1213</v>
      </c>
      <c r="I38" s="530">
        <v>4.630000114440918</v>
      </c>
      <c r="J38" s="530">
        <v>40</v>
      </c>
      <c r="K38" s="531">
        <v>185.19999694824219</v>
      </c>
    </row>
    <row r="39" spans="1:11" ht="14.4" customHeight="1" x14ac:dyDescent="0.3">
      <c r="A39" s="525" t="s">
        <v>498</v>
      </c>
      <c r="B39" s="526" t="s">
        <v>499</v>
      </c>
      <c r="C39" s="527" t="s">
        <v>513</v>
      </c>
      <c r="D39" s="528" t="s">
        <v>514</v>
      </c>
      <c r="E39" s="527" t="s">
        <v>1184</v>
      </c>
      <c r="F39" s="528" t="s">
        <v>1185</v>
      </c>
      <c r="G39" s="527" t="s">
        <v>1214</v>
      </c>
      <c r="H39" s="527" t="s">
        <v>1215</v>
      </c>
      <c r="I39" s="530">
        <v>11.732499599456787</v>
      </c>
      <c r="J39" s="530">
        <v>70</v>
      </c>
      <c r="K39" s="531">
        <v>821.30001831054687</v>
      </c>
    </row>
    <row r="40" spans="1:11" ht="14.4" customHeight="1" x14ac:dyDescent="0.3">
      <c r="A40" s="525" t="s">
        <v>498</v>
      </c>
      <c r="B40" s="526" t="s">
        <v>499</v>
      </c>
      <c r="C40" s="527" t="s">
        <v>513</v>
      </c>
      <c r="D40" s="528" t="s">
        <v>514</v>
      </c>
      <c r="E40" s="527" t="s">
        <v>1184</v>
      </c>
      <c r="F40" s="528" t="s">
        <v>1185</v>
      </c>
      <c r="G40" s="527" t="s">
        <v>1216</v>
      </c>
      <c r="H40" s="527" t="s">
        <v>1217</v>
      </c>
      <c r="I40" s="530">
        <v>25.533334096272785</v>
      </c>
      <c r="J40" s="530">
        <v>40</v>
      </c>
      <c r="K40" s="531">
        <v>1021.3999938964844</v>
      </c>
    </row>
    <row r="41" spans="1:11" ht="14.4" customHeight="1" x14ac:dyDescent="0.3">
      <c r="A41" s="525" t="s">
        <v>498</v>
      </c>
      <c r="B41" s="526" t="s">
        <v>499</v>
      </c>
      <c r="C41" s="527" t="s">
        <v>513</v>
      </c>
      <c r="D41" s="528" t="s">
        <v>514</v>
      </c>
      <c r="E41" s="527" t="s">
        <v>1184</v>
      </c>
      <c r="F41" s="528" t="s">
        <v>1185</v>
      </c>
      <c r="G41" s="527" t="s">
        <v>1218</v>
      </c>
      <c r="H41" s="527" t="s">
        <v>1219</v>
      </c>
      <c r="I41" s="530">
        <v>82.324000549316409</v>
      </c>
      <c r="J41" s="530">
        <v>16</v>
      </c>
      <c r="K41" s="531">
        <v>1307.4799957275391</v>
      </c>
    </row>
    <row r="42" spans="1:11" ht="14.4" customHeight="1" x14ac:dyDescent="0.3">
      <c r="A42" s="525" t="s">
        <v>498</v>
      </c>
      <c r="B42" s="526" t="s">
        <v>499</v>
      </c>
      <c r="C42" s="527" t="s">
        <v>513</v>
      </c>
      <c r="D42" s="528" t="s">
        <v>514</v>
      </c>
      <c r="E42" s="527" t="s">
        <v>1184</v>
      </c>
      <c r="F42" s="528" t="s">
        <v>1185</v>
      </c>
      <c r="G42" s="527" t="s">
        <v>1220</v>
      </c>
      <c r="H42" s="527" t="s">
        <v>1221</v>
      </c>
      <c r="I42" s="530">
        <v>30.379999160766602</v>
      </c>
      <c r="J42" s="530">
        <v>50</v>
      </c>
      <c r="K42" s="531">
        <v>1519</v>
      </c>
    </row>
    <row r="43" spans="1:11" ht="14.4" customHeight="1" x14ac:dyDescent="0.3">
      <c r="A43" s="525" t="s">
        <v>498</v>
      </c>
      <c r="B43" s="526" t="s">
        <v>499</v>
      </c>
      <c r="C43" s="527" t="s">
        <v>513</v>
      </c>
      <c r="D43" s="528" t="s">
        <v>514</v>
      </c>
      <c r="E43" s="527" t="s">
        <v>1184</v>
      </c>
      <c r="F43" s="528" t="s">
        <v>1185</v>
      </c>
      <c r="G43" s="527" t="s">
        <v>1222</v>
      </c>
      <c r="H43" s="527" t="s">
        <v>1223</v>
      </c>
      <c r="I43" s="530">
        <v>161.77999877929687</v>
      </c>
      <c r="J43" s="530">
        <v>10</v>
      </c>
      <c r="K43" s="531">
        <v>1617.800048828125</v>
      </c>
    </row>
    <row r="44" spans="1:11" ht="14.4" customHeight="1" x14ac:dyDescent="0.3">
      <c r="A44" s="525" t="s">
        <v>498</v>
      </c>
      <c r="B44" s="526" t="s">
        <v>499</v>
      </c>
      <c r="C44" s="527" t="s">
        <v>513</v>
      </c>
      <c r="D44" s="528" t="s">
        <v>514</v>
      </c>
      <c r="E44" s="527" t="s">
        <v>1184</v>
      </c>
      <c r="F44" s="528" t="s">
        <v>1185</v>
      </c>
      <c r="G44" s="527" t="s">
        <v>1224</v>
      </c>
      <c r="H44" s="527" t="s">
        <v>1225</v>
      </c>
      <c r="I44" s="530">
        <v>529.6400146484375</v>
      </c>
      <c r="J44" s="530">
        <v>144</v>
      </c>
      <c r="K44" s="531">
        <v>76268.162109375</v>
      </c>
    </row>
    <row r="45" spans="1:11" ht="14.4" customHeight="1" x14ac:dyDescent="0.3">
      <c r="A45" s="525" t="s">
        <v>498</v>
      </c>
      <c r="B45" s="526" t="s">
        <v>499</v>
      </c>
      <c r="C45" s="527" t="s">
        <v>513</v>
      </c>
      <c r="D45" s="528" t="s">
        <v>514</v>
      </c>
      <c r="E45" s="527" t="s">
        <v>1184</v>
      </c>
      <c r="F45" s="528" t="s">
        <v>1185</v>
      </c>
      <c r="G45" s="527" t="s">
        <v>1226</v>
      </c>
      <c r="H45" s="527" t="s">
        <v>1227</v>
      </c>
      <c r="I45" s="530">
        <v>1.09333336353302</v>
      </c>
      <c r="J45" s="530">
        <v>7500</v>
      </c>
      <c r="K45" s="531">
        <v>8194</v>
      </c>
    </row>
    <row r="46" spans="1:11" ht="14.4" customHeight="1" x14ac:dyDescent="0.3">
      <c r="A46" s="525" t="s">
        <v>498</v>
      </c>
      <c r="B46" s="526" t="s">
        <v>499</v>
      </c>
      <c r="C46" s="527" t="s">
        <v>513</v>
      </c>
      <c r="D46" s="528" t="s">
        <v>514</v>
      </c>
      <c r="E46" s="527" t="s">
        <v>1184</v>
      </c>
      <c r="F46" s="528" t="s">
        <v>1185</v>
      </c>
      <c r="G46" s="527" t="s">
        <v>1228</v>
      </c>
      <c r="H46" s="527" t="s">
        <v>1229</v>
      </c>
      <c r="I46" s="530">
        <v>0.47499999403953552</v>
      </c>
      <c r="J46" s="530">
        <v>300</v>
      </c>
      <c r="K46" s="531">
        <v>142</v>
      </c>
    </row>
    <row r="47" spans="1:11" ht="14.4" customHeight="1" x14ac:dyDescent="0.3">
      <c r="A47" s="525" t="s">
        <v>498</v>
      </c>
      <c r="B47" s="526" t="s">
        <v>499</v>
      </c>
      <c r="C47" s="527" t="s">
        <v>513</v>
      </c>
      <c r="D47" s="528" t="s">
        <v>514</v>
      </c>
      <c r="E47" s="527" t="s">
        <v>1184</v>
      </c>
      <c r="F47" s="528" t="s">
        <v>1185</v>
      </c>
      <c r="G47" s="527" t="s">
        <v>1230</v>
      </c>
      <c r="H47" s="527" t="s">
        <v>1231</v>
      </c>
      <c r="I47" s="530">
        <v>1.6733332872390747</v>
      </c>
      <c r="J47" s="530">
        <v>2500</v>
      </c>
      <c r="K47" s="531">
        <v>4192.4199981689453</v>
      </c>
    </row>
    <row r="48" spans="1:11" ht="14.4" customHeight="1" x14ac:dyDescent="0.3">
      <c r="A48" s="525" t="s">
        <v>498</v>
      </c>
      <c r="B48" s="526" t="s">
        <v>499</v>
      </c>
      <c r="C48" s="527" t="s">
        <v>513</v>
      </c>
      <c r="D48" s="528" t="s">
        <v>514</v>
      </c>
      <c r="E48" s="527" t="s">
        <v>1184</v>
      </c>
      <c r="F48" s="528" t="s">
        <v>1185</v>
      </c>
      <c r="G48" s="527" t="s">
        <v>1232</v>
      </c>
      <c r="H48" s="527" t="s">
        <v>1233</v>
      </c>
      <c r="I48" s="530">
        <v>0.67000001668930054</v>
      </c>
      <c r="J48" s="530">
        <v>600</v>
      </c>
      <c r="K48" s="531">
        <v>402</v>
      </c>
    </row>
    <row r="49" spans="1:11" ht="14.4" customHeight="1" x14ac:dyDescent="0.3">
      <c r="A49" s="525" t="s">
        <v>498</v>
      </c>
      <c r="B49" s="526" t="s">
        <v>499</v>
      </c>
      <c r="C49" s="527" t="s">
        <v>513</v>
      </c>
      <c r="D49" s="528" t="s">
        <v>514</v>
      </c>
      <c r="E49" s="527" t="s">
        <v>1184</v>
      </c>
      <c r="F49" s="528" t="s">
        <v>1185</v>
      </c>
      <c r="G49" s="527" t="s">
        <v>1234</v>
      </c>
      <c r="H49" s="527" t="s">
        <v>1235</v>
      </c>
      <c r="I49" s="530">
        <v>15.039999961853027</v>
      </c>
      <c r="J49" s="530">
        <v>10</v>
      </c>
      <c r="K49" s="531">
        <v>150.39999389648437</v>
      </c>
    </row>
    <row r="50" spans="1:11" ht="14.4" customHeight="1" x14ac:dyDescent="0.3">
      <c r="A50" s="525" t="s">
        <v>498</v>
      </c>
      <c r="B50" s="526" t="s">
        <v>499</v>
      </c>
      <c r="C50" s="527" t="s">
        <v>513</v>
      </c>
      <c r="D50" s="528" t="s">
        <v>514</v>
      </c>
      <c r="E50" s="527" t="s">
        <v>1184</v>
      </c>
      <c r="F50" s="528" t="s">
        <v>1185</v>
      </c>
      <c r="G50" s="527" t="s">
        <v>1236</v>
      </c>
      <c r="H50" s="527" t="s">
        <v>1237</v>
      </c>
      <c r="I50" s="530">
        <v>25.409999847412109</v>
      </c>
      <c r="J50" s="530">
        <v>4</v>
      </c>
      <c r="K50" s="531">
        <v>101.63999938964844</v>
      </c>
    </row>
    <row r="51" spans="1:11" ht="14.4" customHeight="1" x14ac:dyDescent="0.3">
      <c r="A51" s="525" t="s">
        <v>498</v>
      </c>
      <c r="B51" s="526" t="s">
        <v>499</v>
      </c>
      <c r="C51" s="527" t="s">
        <v>513</v>
      </c>
      <c r="D51" s="528" t="s">
        <v>514</v>
      </c>
      <c r="E51" s="527" t="s">
        <v>1184</v>
      </c>
      <c r="F51" s="528" t="s">
        <v>1185</v>
      </c>
      <c r="G51" s="527" t="s">
        <v>1238</v>
      </c>
      <c r="H51" s="527" t="s">
        <v>1239</v>
      </c>
      <c r="I51" s="530">
        <v>6.2399997711181641</v>
      </c>
      <c r="J51" s="530">
        <v>60</v>
      </c>
      <c r="K51" s="531">
        <v>374.400146484375</v>
      </c>
    </row>
    <row r="52" spans="1:11" ht="14.4" customHeight="1" x14ac:dyDescent="0.3">
      <c r="A52" s="525" t="s">
        <v>498</v>
      </c>
      <c r="B52" s="526" t="s">
        <v>499</v>
      </c>
      <c r="C52" s="527" t="s">
        <v>513</v>
      </c>
      <c r="D52" s="528" t="s">
        <v>514</v>
      </c>
      <c r="E52" s="527" t="s">
        <v>1184</v>
      </c>
      <c r="F52" s="528" t="s">
        <v>1185</v>
      </c>
      <c r="G52" s="527" t="s">
        <v>1240</v>
      </c>
      <c r="H52" s="527" t="s">
        <v>1241</v>
      </c>
      <c r="I52" s="530">
        <v>119.625</v>
      </c>
      <c r="J52" s="530">
        <v>5</v>
      </c>
      <c r="K52" s="531">
        <v>590.70001220703125</v>
      </c>
    </row>
    <row r="53" spans="1:11" ht="14.4" customHeight="1" x14ac:dyDescent="0.3">
      <c r="A53" s="525" t="s">
        <v>498</v>
      </c>
      <c r="B53" s="526" t="s">
        <v>499</v>
      </c>
      <c r="C53" s="527" t="s">
        <v>513</v>
      </c>
      <c r="D53" s="528" t="s">
        <v>514</v>
      </c>
      <c r="E53" s="527" t="s">
        <v>1184</v>
      </c>
      <c r="F53" s="528" t="s">
        <v>1185</v>
      </c>
      <c r="G53" s="527" t="s">
        <v>1242</v>
      </c>
      <c r="H53" s="527" t="s">
        <v>1243</v>
      </c>
      <c r="I53" s="530">
        <v>918.21002197265625</v>
      </c>
      <c r="J53" s="530">
        <v>140</v>
      </c>
      <c r="K53" s="531">
        <v>128549.189453125</v>
      </c>
    </row>
    <row r="54" spans="1:11" ht="14.4" customHeight="1" x14ac:dyDescent="0.3">
      <c r="A54" s="525" t="s">
        <v>498</v>
      </c>
      <c r="B54" s="526" t="s">
        <v>499</v>
      </c>
      <c r="C54" s="527" t="s">
        <v>513</v>
      </c>
      <c r="D54" s="528" t="s">
        <v>514</v>
      </c>
      <c r="E54" s="527" t="s">
        <v>1184</v>
      </c>
      <c r="F54" s="528" t="s">
        <v>1185</v>
      </c>
      <c r="G54" s="527" t="s">
        <v>1244</v>
      </c>
      <c r="H54" s="527" t="s">
        <v>1245</v>
      </c>
      <c r="I54" s="530">
        <v>0.47249999642372131</v>
      </c>
      <c r="J54" s="530">
        <v>400</v>
      </c>
      <c r="K54" s="531">
        <v>189</v>
      </c>
    </row>
    <row r="55" spans="1:11" ht="14.4" customHeight="1" x14ac:dyDescent="0.3">
      <c r="A55" s="525" t="s">
        <v>498</v>
      </c>
      <c r="B55" s="526" t="s">
        <v>499</v>
      </c>
      <c r="C55" s="527" t="s">
        <v>513</v>
      </c>
      <c r="D55" s="528" t="s">
        <v>514</v>
      </c>
      <c r="E55" s="527" t="s">
        <v>1184</v>
      </c>
      <c r="F55" s="528" t="s">
        <v>1185</v>
      </c>
      <c r="G55" s="527" t="s">
        <v>1246</v>
      </c>
      <c r="H55" s="527" t="s">
        <v>1247</v>
      </c>
      <c r="I55" s="530">
        <v>3.75</v>
      </c>
      <c r="J55" s="530">
        <v>160</v>
      </c>
      <c r="K55" s="531">
        <v>600</v>
      </c>
    </row>
    <row r="56" spans="1:11" ht="14.4" customHeight="1" x14ac:dyDescent="0.3">
      <c r="A56" s="525" t="s">
        <v>498</v>
      </c>
      <c r="B56" s="526" t="s">
        <v>499</v>
      </c>
      <c r="C56" s="527" t="s">
        <v>513</v>
      </c>
      <c r="D56" s="528" t="s">
        <v>514</v>
      </c>
      <c r="E56" s="527" t="s">
        <v>1248</v>
      </c>
      <c r="F56" s="528" t="s">
        <v>1249</v>
      </c>
      <c r="G56" s="527" t="s">
        <v>1250</v>
      </c>
      <c r="H56" s="527" t="s">
        <v>1251</v>
      </c>
      <c r="I56" s="530">
        <v>10.890000343322754</v>
      </c>
      <c r="J56" s="530">
        <v>10</v>
      </c>
      <c r="K56" s="531">
        <v>108.90000152587891</v>
      </c>
    </row>
    <row r="57" spans="1:11" ht="14.4" customHeight="1" x14ac:dyDescent="0.3">
      <c r="A57" s="525" t="s">
        <v>498</v>
      </c>
      <c r="B57" s="526" t="s">
        <v>499</v>
      </c>
      <c r="C57" s="527" t="s">
        <v>513</v>
      </c>
      <c r="D57" s="528" t="s">
        <v>514</v>
      </c>
      <c r="E57" s="527" t="s">
        <v>1252</v>
      </c>
      <c r="F57" s="528" t="s">
        <v>1253</v>
      </c>
      <c r="G57" s="527" t="s">
        <v>1254</v>
      </c>
      <c r="H57" s="527" t="s">
        <v>1255</v>
      </c>
      <c r="I57" s="530">
        <v>20.590000152587891</v>
      </c>
      <c r="J57" s="530">
        <v>36</v>
      </c>
      <c r="K57" s="531">
        <v>741.05999755859375</v>
      </c>
    </row>
    <row r="58" spans="1:11" ht="14.4" customHeight="1" x14ac:dyDescent="0.3">
      <c r="A58" s="525" t="s">
        <v>498</v>
      </c>
      <c r="B58" s="526" t="s">
        <v>499</v>
      </c>
      <c r="C58" s="527" t="s">
        <v>513</v>
      </c>
      <c r="D58" s="528" t="s">
        <v>514</v>
      </c>
      <c r="E58" s="527" t="s">
        <v>1256</v>
      </c>
      <c r="F58" s="528" t="s">
        <v>1257</v>
      </c>
      <c r="G58" s="527" t="s">
        <v>1258</v>
      </c>
      <c r="H58" s="527" t="s">
        <v>1259</v>
      </c>
      <c r="I58" s="530">
        <v>0.30500000715255737</v>
      </c>
      <c r="J58" s="530">
        <v>400</v>
      </c>
      <c r="K58" s="531">
        <v>122</v>
      </c>
    </row>
    <row r="59" spans="1:11" ht="14.4" customHeight="1" x14ac:dyDescent="0.3">
      <c r="A59" s="525" t="s">
        <v>498</v>
      </c>
      <c r="B59" s="526" t="s">
        <v>499</v>
      </c>
      <c r="C59" s="527" t="s">
        <v>513</v>
      </c>
      <c r="D59" s="528" t="s">
        <v>514</v>
      </c>
      <c r="E59" s="527" t="s">
        <v>1256</v>
      </c>
      <c r="F59" s="528" t="s">
        <v>1257</v>
      </c>
      <c r="G59" s="527" t="s">
        <v>1260</v>
      </c>
      <c r="H59" s="527" t="s">
        <v>1261</v>
      </c>
      <c r="I59" s="530">
        <v>0.3033333420753479</v>
      </c>
      <c r="J59" s="530">
        <v>500</v>
      </c>
      <c r="K59" s="531">
        <v>151</v>
      </c>
    </row>
    <row r="60" spans="1:11" ht="14.4" customHeight="1" x14ac:dyDescent="0.3">
      <c r="A60" s="525" t="s">
        <v>498</v>
      </c>
      <c r="B60" s="526" t="s">
        <v>499</v>
      </c>
      <c r="C60" s="527" t="s">
        <v>513</v>
      </c>
      <c r="D60" s="528" t="s">
        <v>514</v>
      </c>
      <c r="E60" s="527" t="s">
        <v>1256</v>
      </c>
      <c r="F60" s="528" t="s">
        <v>1257</v>
      </c>
      <c r="G60" s="527" t="s">
        <v>1262</v>
      </c>
      <c r="H60" s="527" t="s">
        <v>1263</v>
      </c>
      <c r="I60" s="530">
        <v>0.67333334684371948</v>
      </c>
      <c r="J60" s="530">
        <v>300</v>
      </c>
      <c r="K60" s="531">
        <v>202.41999816894531</v>
      </c>
    </row>
    <row r="61" spans="1:11" ht="14.4" customHeight="1" x14ac:dyDescent="0.3">
      <c r="A61" s="525" t="s">
        <v>498</v>
      </c>
      <c r="B61" s="526" t="s">
        <v>499</v>
      </c>
      <c r="C61" s="527" t="s">
        <v>513</v>
      </c>
      <c r="D61" s="528" t="s">
        <v>514</v>
      </c>
      <c r="E61" s="527" t="s">
        <v>1256</v>
      </c>
      <c r="F61" s="528" t="s">
        <v>1257</v>
      </c>
      <c r="G61" s="527" t="s">
        <v>1264</v>
      </c>
      <c r="H61" s="527" t="s">
        <v>1265</v>
      </c>
      <c r="I61" s="530">
        <v>0.54000002145767212</v>
      </c>
      <c r="J61" s="530">
        <v>100</v>
      </c>
      <c r="K61" s="531">
        <v>54</v>
      </c>
    </row>
    <row r="62" spans="1:11" ht="14.4" customHeight="1" x14ac:dyDescent="0.3">
      <c r="A62" s="525" t="s">
        <v>498</v>
      </c>
      <c r="B62" s="526" t="s">
        <v>499</v>
      </c>
      <c r="C62" s="527" t="s">
        <v>513</v>
      </c>
      <c r="D62" s="528" t="s">
        <v>514</v>
      </c>
      <c r="E62" s="527" t="s">
        <v>1266</v>
      </c>
      <c r="F62" s="528" t="s">
        <v>1267</v>
      </c>
      <c r="G62" s="527" t="s">
        <v>1268</v>
      </c>
      <c r="H62" s="527" t="s">
        <v>1269</v>
      </c>
      <c r="I62" s="530">
        <v>0.6887499988079071</v>
      </c>
      <c r="J62" s="530">
        <v>10600</v>
      </c>
      <c r="K62" s="531">
        <v>7294</v>
      </c>
    </row>
    <row r="63" spans="1:11" ht="14.4" customHeight="1" x14ac:dyDescent="0.3">
      <c r="A63" s="525" t="s">
        <v>498</v>
      </c>
      <c r="B63" s="526" t="s">
        <v>499</v>
      </c>
      <c r="C63" s="527" t="s">
        <v>513</v>
      </c>
      <c r="D63" s="528" t="s">
        <v>514</v>
      </c>
      <c r="E63" s="527" t="s">
        <v>1266</v>
      </c>
      <c r="F63" s="528" t="s">
        <v>1267</v>
      </c>
      <c r="G63" s="527" t="s">
        <v>1270</v>
      </c>
      <c r="H63" s="527" t="s">
        <v>1271</v>
      </c>
      <c r="I63" s="530">
        <v>0.68999999761581421</v>
      </c>
      <c r="J63" s="530">
        <v>10200</v>
      </c>
      <c r="K63" s="531">
        <v>7038</v>
      </c>
    </row>
    <row r="64" spans="1:11" ht="14.4" customHeight="1" x14ac:dyDescent="0.3">
      <c r="A64" s="525" t="s">
        <v>498</v>
      </c>
      <c r="B64" s="526" t="s">
        <v>499</v>
      </c>
      <c r="C64" s="527" t="s">
        <v>513</v>
      </c>
      <c r="D64" s="528" t="s">
        <v>514</v>
      </c>
      <c r="E64" s="527" t="s">
        <v>1266</v>
      </c>
      <c r="F64" s="528" t="s">
        <v>1267</v>
      </c>
      <c r="G64" s="527" t="s">
        <v>1272</v>
      </c>
      <c r="H64" s="527" t="s">
        <v>1273</v>
      </c>
      <c r="I64" s="530">
        <v>0.68999999761581421</v>
      </c>
      <c r="J64" s="530">
        <v>1200</v>
      </c>
      <c r="K64" s="531">
        <v>828</v>
      </c>
    </row>
    <row r="65" spans="1:11" ht="14.4" customHeight="1" x14ac:dyDescent="0.3">
      <c r="A65" s="525" t="s">
        <v>498</v>
      </c>
      <c r="B65" s="526" t="s">
        <v>499</v>
      </c>
      <c r="C65" s="527" t="s">
        <v>513</v>
      </c>
      <c r="D65" s="528" t="s">
        <v>514</v>
      </c>
      <c r="E65" s="527" t="s">
        <v>1266</v>
      </c>
      <c r="F65" s="528" t="s">
        <v>1267</v>
      </c>
      <c r="G65" s="527" t="s">
        <v>1274</v>
      </c>
      <c r="H65" s="527" t="s">
        <v>1275</v>
      </c>
      <c r="I65" s="530">
        <v>7.5</v>
      </c>
      <c r="J65" s="530">
        <v>150</v>
      </c>
      <c r="K65" s="531">
        <v>1125</v>
      </c>
    </row>
    <row r="66" spans="1:11" ht="14.4" customHeight="1" x14ac:dyDescent="0.3">
      <c r="A66" s="525" t="s">
        <v>498</v>
      </c>
      <c r="B66" s="526" t="s">
        <v>499</v>
      </c>
      <c r="C66" s="527" t="s">
        <v>513</v>
      </c>
      <c r="D66" s="528" t="s">
        <v>514</v>
      </c>
      <c r="E66" s="527" t="s">
        <v>1266</v>
      </c>
      <c r="F66" s="528" t="s">
        <v>1267</v>
      </c>
      <c r="G66" s="527" t="s">
        <v>1276</v>
      </c>
      <c r="H66" s="527" t="s">
        <v>1277</v>
      </c>
      <c r="I66" s="530">
        <v>7.5</v>
      </c>
      <c r="J66" s="530">
        <v>50</v>
      </c>
      <c r="K66" s="531">
        <v>375</v>
      </c>
    </row>
    <row r="67" spans="1:11" ht="14.4" customHeight="1" x14ac:dyDescent="0.3">
      <c r="A67" s="525" t="s">
        <v>498</v>
      </c>
      <c r="B67" s="526" t="s">
        <v>499</v>
      </c>
      <c r="C67" s="527" t="s">
        <v>1137</v>
      </c>
      <c r="D67" s="528" t="s">
        <v>1138</v>
      </c>
      <c r="E67" s="527" t="s">
        <v>1146</v>
      </c>
      <c r="F67" s="528" t="s">
        <v>1147</v>
      </c>
      <c r="G67" s="527" t="s">
        <v>1148</v>
      </c>
      <c r="H67" s="527" t="s">
        <v>1149</v>
      </c>
      <c r="I67" s="530">
        <v>0.58833330869674683</v>
      </c>
      <c r="J67" s="530">
        <v>1500</v>
      </c>
      <c r="K67" s="531">
        <v>883</v>
      </c>
    </row>
    <row r="68" spans="1:11" ht="14.4" customHeight="1" x14ac:dyDescent="0.3">
      <c r="A68" s="525" t="s">
        <v>498</v>
      </c>
      <c r="B68" s="526" t="s">
        <v>499</v>
      </c>
      <c r="C68" s="527" t="s">
        <v>1137</v>
      </c>
      <c r="D68" s="528" t="s">
        <v>1138</v>
      </c>
      <c r="E68" s="527" t="s">
        <v>1146</v>
      </c>
      <c r="F68" s="528" t="s">
        <v>1147</v>
      </c>
      <c r="G68" s="527" t="s">
        <v>1162</v>
      </c>
      <c r="H68" s="527" t="s">
        <v>1163</v>
      </c>
      <c r="I68" s="530">
        <v>0.375</v>
      </c>
      <c r="J68" s="530">
        <v>150</v>
      </c>
      <c r="K68" s="531">
        <v>56</v>
      </c>
    </row>
    <row r="69" spans="1:11" ht="14.4" customHeight="1" x14ac:dyDescent="0.3">
      <c r="A69" s="525" t="s">
        <v>498</v>
      </c>
      <c r="B69" s="526" t="s">
        <v>499</v>
      </c>
      <c r="C69" s="527" t="s">
        <v>1137</v>
      </c>
      <c r="D69" s="528" t="s">
        <v>1138</v>
      </c>
      <c r="E69" s="527" t="s">
        <v>1146</v>
      </c>
      <c r="F69" s="528" t="s">
        <v>1147</v>
      </c>
      <c r="G69" s="527" t="s">
        <v>1164</v>
      </c>
      <c r="H69" s="527" t="s">
        <v>1165</v>
      </c>
      <c r="I69" s="530">
        <v>8.5799999237060547</v>
      </c>
      <c r="J69" s="530">
        <v>39</v>
      </c>
      <c r="K69" s="531">
        <v>334.61999702453613</v>
      </c>
    </row>
    <row r="70" spans="1:11" ht="14.4" customHeight="1" x14ac:dyDescent="0.3">
      <c r="A70" s="525" t="s">
        <v>498</v>
      </c>
      <c r="B70" s="526" t="s">
        <v>499</v>
      </c>
      <c r="C70" s="527" t="s">
        <v>1137</v>
      </c>
      <c r="D70" s="528" t="s">
        <v>1138</v>
      </c>
      <c r="E70" s="527" t="s">
        <v>1146</v>
      </c>
      <c r="F70" s="528" t="s">
        <v>1147</v>
      </c>
      <c r="G70" s="527" t="s">
        <v>1278</v>
      </c>
      <c r="H70" s="527" t="s">
        <v>1279</v>
      </c>
      <c r="I70" s="530">
        <v>7.5900001525878906</v>
      </c>
      <c r="J70" s="530">
        <v>5</v>
      </c>
      <c r="K70" s="531">
        <v>37.950000762939453</v>
      </c>
    </row>
    <row r="71" spans="1:11" ht="14.4" customHeight="1" x14ac:dyDescent="0.3">
      <c r="A71" s="525" t="s">
        <v>498</v>
      </c>
      <c r="B71" s="526" t="s">
        <v>499</v>
      </c>
      <c r="C71" s="527" t="s">
        <v>1137</v>
      </c>
      <c r="D71" s="528" t="s">
        <v>1138</v>
      </c>
      <c r="E71" s="527" t="s">
        <v>1146</v>
      </c>
      <c r="F71" s="528" t="s">
        <v>1147</v>
      </c>
      <c r="G71" s="527" t="s">
        <v>1166</v>
      </c>
      <c r="H71" s="527" t="s">
        <v>1167</v>
      </c>
      <c r="I71" s="530">
        <v>6.940000057220459</v>
      </c>
      <c r="J71" s="530">
        <v>2</v>
      </c>
      <c r="K71" s="531">
        <v>13.869999885559082</v>
      </c>
    </row>
    <row r="72" spans="1:11" ht="14.4" customHeight="1" x14ac:dyDescent="0.3">
      <c r="A72" s="525" t="s">
        <v>498</v>
      </c>
      <c r="B72" s="526" t="s">
        <v>499</v>
      </c>
      <c r="C72" s="527" t="s">
        <v>1137</v>
      </c>
      <c r="D72" s="528" t="s">
        <v>1138</v>
      </c>
      <c r="E72" s="527" t="s">
        <v>1146</v>
      </c>
      <c r="F72" s="528" t="s">
        <v>1147</v>
      </c>
      <c r="G72" s="527" t="s">
        <v>1170</v>
      </c>
      <c r="H72" s="527" t="s">
        <v>1171</v>
      </c>
      <c r="I72" s="530">
        <v>17.620000839233398</v>
      </c>
      <c r="J72" s="530">
        <v>1</v>
      </c>
      <c r="K72" s="531">
        <v>17.620000839233398</v>
      </c>
    </row>
    <row r="73" spans="1:11" ht="14.4" customHeight="1" x14ac:dyDescent="0.3">
      <c r="A73" s="525" t="s">
        <v>498</v>
      </c>
      <c r="B73" s="526" t="s">
        <v>499</v>
      </c>
      <c r="C73" s="527" t="s">
        <v>1137</v>
      </c>
      <c r="D73" s="528" t="s">
        <v>1138</v>
      </c>
      <c r="E73" s="527" t="s">
        <v>1146</v>
      </c>
      <c r="F73" s="528" t="s">
        <v>1147</v>
      </c>
      <c r="G73" s="527" t="s">
        <v>1172</v>
      </c>
      <c r="H73" s="527" t="s">
        <v>1173</v>
      </c>
      <c r="I73" s="530">
        <v>22.309999465942383</v>
      </c>
      <c r="J73" s="530">
        <v>1</v>
      </c>
      <c r="K73" s="531">
        <v>22.309999465942383</v>
      </c>
    </row>
    <row r="74" spans="1:11" ht="14.4" customHeight="1" x14ac:dyDescent="0.3">
      <c r="A74" s="525" t="s">
        <v>498</v>
      </c>
      <c r="B74" s="526" t="s">
        <v>499</v>
      </c>
      <c r="C74" s="527" t="s">
        <v>1137</v>
      </c>
      <c r="D74" s="528" t="s">
        <v>1138</v>
      </c>
      <c r="E74" s="527" t="s">
        <v>1146</v>
      </c>
      <c r="F74" s="528" t="s">
        <v>1147</v>
      </c>
      <c r="G74" s="527" t="s">
        <v>1280</v>
      </c>
      <c r="H74" s="527" t="s">
        <v>1281</v>
      </c>
      <c r="I74" s="530">
        <v>2.9000000953674316</v>
      </c>
      <c r="J74" s="530">
        <v>100</v>
      </c>
      <c r="K74" s="531">
        <v>289.79998779296875</v>
      </c>
    </row>
    <row r="75" spans="1:11" ht="14.4" customHeight="1" x14ac:dyDescent="0.3">
      <c r="A75" s="525" t="s">
        <v>498</v>
      </c>
      <c r="B75" s="526" t="s">
        <v>499</v>
      </c>
      <c r="C75" s="527" t="s">
        <v>1137</v>
      </c>
      <c r="D75" s="528" t="s">
        <v>1138</v>
      </c>
      <c r="E75" s="527" t="s">
        <v>1146</v>
      </c>
      <c r="F75" s="528" t="s">
        <v>1147</v>
      </c>
      <c r="G75" s="527" t="s">
        <v>1174</v>
      </c>
      <c r="H75" s="527" t="s">
        <v>1175</v>
      </c>
      <c r="I75" s="530">
        <v>0.66500002145767212</v>
      </c>
      <c r="J75" s="530">
        <v>200</v>
      </c>
      <c r="K75" s="531">
        <v>133</v>
      </c>
    </row>
    <row r="76" spans="1:11" ht="14.4" customHeight="1" x14ac:dyDescent="0.3">
      <c r="A76" s="525" t="s">
        <v>498</v>
      </c>
      <c r="B76" s="526" t="s">
        <v>499</v>
      </c>
      <c r="C76" s="527" t="s">
        <v>1137</v>
      </c>
      <c r="D76" s="528" t="s">
        <v>1138</v>
      </c>
      <c r="E76" s="527" t="s">
        <v>1146</v>
      </c>
      <c r="F76" s="528" t="s">
        <v>1147</v>
      </c>
      <c r="G76" s="527" t="s">
        <v>1178</v>
      </c>
      <c r="H76" s="527" t="s">
        <v>1179</v>
      </c>
      <c r="I76" s="530">
        <v>28.73555522494846</v>
      </c>
      <c r="J76" s="530">
        <v>54</v>
      </c>
      <c r="K76" s="531">
        <v>1551.6999969482422</v>
      </c>
    </row>
    <row r="77" spans="1:11" ht="14.4" customHeight="1" x14ac:dyDescent="0.3">
      <c r="A77" s="525" t="s">
        <v>498</v>
      </c>
      <c r="B77" s="526" t="s">
        <v>499</v>
      </c>
      <c r="C77" s="527" t="s">
        <v>1137</v>
      </c>
      <c r="D77" s="528" t="s">
        <v>1138</v>
      </c>
      <c r="E77" s="527" t="s">
        <v>1146</v>
      </c>
      <c r="F77" s="528" t="s">
        <v>1147</v>
      </c>
      <c r="G77" s="527" t="s">
        <v>1182</v>
      </c>
      <c r="H77" s="527" t="s">
        <v>1183</v>
      </c>
      <c r="I77" s="530">
        <v>9.3299999237060547</v>
      </c>
      <c r="J77" s="530">
        <v>1</v>
      </c>
      <c r="K77" s="531">
        <v>9.3299999237060547</v>
      </c>
    </row>
    <row r="78" spans="1:11" ht="14.4" customHeight="1" x14ac:dyDescent="0.3">
      <c r="A78" s="525" t="s">
        <v>498</v>
      </c>
      <c r="B78" s="526" t="s">
        <v>499</v>
      </c>
      <c r="C78" s="527" t="s">
        <v>1137</v>
      </c>
      <c r="D78" s="528" t="s">
        <v>1138</v>
      </c>
      <c r="E78" s="527" t="s">
        <v>1184</v>
      </c>
      <c r="F78" s="528" t="s">
        <v>1185</v>
      </c>
      <c r="G78" s="527" t="s">
        <v>1282</v>
      </c>
      <c r="H78" s="527" t="s">
        <v>1283</v>
      </c>
      <c r="I78" s="530">
        <v>16.404999732971191</v>
      </c>
      <c r="J78" s="530">
        <v>80</v>
      </c>
      <c r="K78" s="531">
        <v>1312.0800170898437</v>
      </c>
    </row>
    <row r="79" spans="1:11" ht="14.4" customHeight="1" x14ac:dyDescent="0.3">
      <c r="A79" s="525" t="s">
        <v>498</v>
      </c>
      <c r="B79" s="526" t="s">
        <v>499</v>
      </c>
      <c r="C79" s="527" t="s">
        <v>1137</v>
      </c>
      <c r="D79" s="528" t="s">
        <v>1138</v>
      </c>
      <c r="E79" s="527" t="s">
        <v>1184</v>
      </c>
      <c r="F79" s="528" t="s">
        <v>1185</v>
      </c>
      <c r="G79" s="527" t="s">
        <v>1186</v>
      </c>
      <c r="H79" s="527" t="s">
        <v>1187</v>
      </c>
      <c r="I79" s="530">
        <v>2.9100000858306885</v>
      </c>
      <c r="J79" s="530">
        <v>100</v>
      </c>
      <c r="K79" s="531">
        <v>291</v>
      </c>
    </row>
    <row r="80" spans="1:11" ht="14.4" customHeight="1" x14ac:dyDescent="0.3">
      <c r="A80" s="525" t="s">
        <v>498</v>
      </c>
      <c r="B80" s="526" t="s">
        <v>499</v>
      </c>
      <c r="C80" s="527" t="s">
        <v>1137</v>
      </c>
      <c r="D80" s="528" t="s">
        <v>1138</v>
      </c>
      <c r="E80" s="527" t="s">
        <v>1184</v>
      </c>
      <c r="F80" s="528" t="s">
        <v>1185</v>
      </c>
      <c r="G80" s="527" t="s">
        <v>1284</v>
      </c>
      <c r="H80" s="527" t="s">
        <v>1285</v>
      </c>
      <c r="I80" s="530">
        <v>1409.6500244140625</v>
      </c>
      <c r="J80" s="530">
        <v>10</v>
      </c>
      <c r="K80" s="531">
        <v>14096.5</v>
      </c>
    </row>
    <row r="81" spans="1:11" ht="14.4" customHeight="1" x14ac:dyDescent="0.3">
      <c r="A81" s="525" t="s">
        <v>498</v>
      </c>
      <c r="B81" s="526" t="s">
        <v>499</v>
      </c>
      <c r="C81" s="527" t="s">
        <v>1137</v>
      </c>
      <c r="D81" s="528" t="s">
        <v>1138</v>
      </c>
      <c r="E81" s="527" t="s">
        <v>1184</v>
      </c>
      <c r="F81" s="528" t="s">
        <v>1185</v>
      </c>
      <c r="G81" s="527" t="s">
        <v>1212</v>
      </c>
      <c r="H81" s="527" t="s">
        <v>1213</v>
      </c>
      <c r="I81" s="530">
        <v>4.625</v>
      </c>
      <c r="J81" s="530">
        <v>70</v>
      </c>
      <c r="K81" s="531">
        <v>323.59999847412109</v>
      </c>
    </row>
    <row r="82" spans="1:11" ht="14.4" customHeight="1" x14ac:dyDescent="0.3">
      <c r="A82" s="525" t="s">
        <v>498</v>
      </c>
      <c r="B82" s="526" t="s">
        <v>499</v>
      </c>
      <c r="C82" s="527" t="s">
        <v>1137</v>
      </c>
      <c r="D82" s="528" t="s">
        <v>1138</v>
      </c>
      <c r="E82" s="527" t="s">
        <v>1184</v>
      </c>
      <c r="F82" s="528" t="s">
        <v>1185</v>
      </c>
      <c r="G82" s="527" t="s">
        <v>1286</v>
      </c>
      <c r="H82" s="527" t="s">
        <v>1287</v>
      </c>
      <c r="I82" s="530">
        <v>2173.5</v>
      </c>
      <c r="J82" s="530">
        <v>8</v>
      </c>
      <c r="K82" s="531">
        <v>17388</v>
      </c>
    </row>
    <row r="83" spans="1:11" ht="14.4" customHeight="1" x14ac:dyDescent="0.3">
      <c r="A83" s="525" t="s">
        <v>498</v>
      </c>
      <c r="B83" s="526" t="s">
        <v>499</v>
      </c>
      <c r="C83" s="527" t="s">
        <v>1137</v>
      </c>
      <c r="D83" s="528" t="s">
        <v>1138</v>
      </c>
      <c r="E83" s="527" t="s">
        <v>1184</v>
      </c>
      <c r="F83" s="528" t="s">
        <v>1185</v>
      </c>
      <c r="G83" s="527" t="s">
        <v>1218</v>
      </c>
      <c r="H83" s="527" t="s">
        <v>1219</v>
      </c>
      <c r="I83" s="530">
        <v>79.606666564941406</v>
      </c>
      <c r="J83" s="530">
        <v>12</v>
      </c>
      <c r="K83" s="531">
        <v>955.27000427246094</v>
      </c>
    </row>
    <row r="84" spans="1:11" ht="14.4" customHeight="1" x14ac:dyDescent="0.3">
      <c r="A84" s="525" t="s">
        <v>498</v>
      </c>
      <c r="B84" s="526" t="s">
        <v>499</v>
      </c>
      <c r="C84" s="527" t="s">
        <v>1137</v>
      </c>
      <c r="D84" s="528" t="s">
        <v>1138</v>
      </c>
      <c r="E84" s="527" t="s">
        <v>1184</v>
      </c>
      <c r="F84" s="528" t="s">
        <v>1185</v>
      </c>
      <c r="G84" s="527" t="s">
        <v>1288</v>
      </c>
      <c r="H84" s="527" t="s">
        <v>1289</v>
      </c>
      <c r="I84" s="530">
        <v>136.55000305175781</v>
      </c>
      <c r="J84" s="530">
        <v>1</v>
      </c>
      <c r="K84" s="531">
        <v>136.55000305175781</v>
      </c>
    </row>
    <row r="85" spans="1:11" ht="14.4" customHeight="1" x14ac:dyDescent="0.3">
      <c r="A85" s="525" t="s">
        <v>498</v>
      </c>
      <c r="B85" s="526" t="s">
        <v>499</v>
      </c>
      <c r="C85" s="527" t="s">
        <v>1137</v>
      </c>
      <c r="D85" s="528" t="s">
        <v>1138</v>
      </c>
      <c r="E85" s="527" t="s">
        <v>1184</v>
      </c>
      <c r="F85" s="528" t="s">
        <v>1185</v>
      </c>
      <c r="G85" s="527" t="s">
        <v>1290</v>
      </c>
      <c r="H85" s="527" t="s">
        <v>1291</v>
      </c>
      <c r="I85" s="530">
        <v>4.8000001907348633</v>
      </c>
      <c r="J85" s="530">
        <v>100</v>
      </c>
      <c r="K85" s="531">
        <v>480</v>
      </c>
    </row>
    <row r="86" spans="1:11" ht="14.4" customHeight="1" x14ac:dyDescent="0.3">
      <c r="A86" s="525" t="s">
        <v>498</v>
      </c>
      <c r="B86" s="526" t="s">
        <v>499</v>
      </c>
      <c r="C86" s="527" t="s">
        <v>1137</v>
      </c>
      <c r="D86" s="528" t="s">
        <v>1138</v>
      </c>
      <c r="E86" s="527" t="s">
        <v>1184</v>
      </c>
      <c r="F86" s="528" t="s">
        <v>1185</v>
      </c>
      <c r="G86" s="527" t="s">
        <v>1292</v>
      </c>
      <c r="H86" s="527" t="s">
        <v>1293</v>
      </c>
      <c r="I86" s="530">
        <v>6527</v>
      </c>
      <c r="J86" s="530">
        <v>1</v>
      </c>
      <c r="K86" s="531">
        <v>6527</v>
      </c>
    </row>
    <row r="87" spans="1:11" ht="14.4" customHeight="1" x14ac:dyDescent="0.3">
      <c r="A87" s="525" t="s">
        <v>498</v>
      </c>
      <c r="B87" s="526" t="s">
        <v>499</v>
      </c>
      <c r="C87" s="527" t="s">
        <v>1137</v>
      </c>
      <c r="D87" s="528" t="s">
        <v>1138</v>
      </c>
      <c r="E87" s="527" t="s">
        <v>1184</v>
      </c>
      <c r="F87" s="528" t="s">
        <v>1185</v>
      </c>
      <c r="G87" s="527" t="s">
        <v>1294</v>
      </c>
      <c r="H87" s="527" t="s">
        <v>1295</v>
      </c>
      <c r="I87" s="530">
        <v>9099.2001953125</v>
      </c>
      <c r="J87" s="530">
        <v>35</v>
      </c>
      <c r="K87" s="531">
        <v>318472</v>
      </c>
    </row>
    <row r="88" spans="1:11" ht="14.4" customHeight="1" x14ac:dyDescent="0.3">
      <c r="A88" s="525" t="s">
        <v>498</v>
      </c>
      <c r="B88" s="526" t="s">
        <v>499</v>
      </c>
      <c r="C88" s="527" t="s">
        <v>1137</v>
      </c>
      <c r="D88" s="528" t="s">
        <v>1138</v>
      </c>
      <c r="E88" s="527" t="s">
        <v>1184</v>
      </c>
      <c r="F88" s="528" t="s">
        <v>1185</v>
      </c>
      <c r="G88" s="527" t="s">
        <v>1226</v>
      </c>
      <c r="H88" s="527" t="s">
        <v>1227</v>
      </c>
      <c r="I88" s="530">
        <v>1.0950000286102295</v>
      </c>
      <c r="J88" s="530">
        <v>200</v>
      </c>
      <c r="K88" s="531">
        <v>219</v>
      </c>
    </row>
    <row r="89" spans="1:11" ht="14.4" customHeight="1" x14ac:dyDescent="0.3">
      <c r="A89" s="525" t="s">
        <v>498</v>
      </c>
      <c r="B89" s="526" t="s">
        <v>499</v>
      </c>
      <c r="C89" s="527" t="s">
        <v>1137</v>
      </c>
      <c r="D89" s="528" t="s">
        <v>1138</v>
      </c>
      <c r="E89" s="527" t="s">
        <v>1184</v>
      </c>
      <c r="F89" s="528" t="s">
        <v>1185</v>
      </c>
      <c r="G89" s="527" t="s">
        <v>1228</v>
      </c>
      <c r="H89" s="527" t="s">
        <v>1229</v>
      </c>
      <c r="I89" s="530">
        <v>0.47999998927116394</v>
      </c>
      <c r="J89" s="530">
        <v>100</v>
      </c>
      <c r="K89" s="531">
        <v>48</v>
      </c>
    </row>
    <row r="90" spans="1:11" ht="14.4" customHeight="1" x14ac:dyDescent="0.3">
      <c r="A90" s="525" t="s">
        <v>498</v>
      </c>
      <c r="B90" s="526" t="s">
        <v>499</v>
      </c>
      <c r="C90" s="527" t="s">
        <v>1137</v>
      </c>
      <c r="D90" s="528" t="s">
        <v>1138</v>
      </c>
      <c r="E90" s="527" t="s">
        <v>1184</v>
      </c>
      <c r="F90" s="528" t="s">
        <v>1185</v>
      </c>
      <c r="G90" s="527" t="s">
        <v>1230</v>
      </c>
      <c r="H90" s="527" t="s">
        <v>1231</v>
      </c>
      <c r="I90" s="530">
        <v>1.6699999570846558</v>
      </c>
      <c r="J90" s="530">
        <v>100</v>
      </c>
      <c r="K90" s="531">
        <v>167</v>
      </c>
    </row>
    <row r="91" spans="1:11" ht="14.4" customHeight="1" x14ac:dyDescent="0.3">
      <c r="A91" s="525" t="s">
        <v>498</v>
      </c>
      <c r="B91" s="526" t="s">
        <v>499</v>
      </c>
      <c r="C91" s="527" t="s">
        <v>1137</v>
      </c>
      <c r="D91" s="528" t="s">
        <v>1138</v>
      </c>
      <c r="E91" s="527" t="s">
        <v>1184</v>
      </c>
      <c r="F91" s="528" t="s">
        <v>1185</v>
      </c>
      <c r="G91" s="527" t="s">
        <v>1296</v>
      </c>
      <c r="H91" s="527" t="s">
        <v>1297</v>
      </c>
      <c r="I91" s="530">
        <v>12.100000381469727</v>
      </c>
      <c r="J91" s="530">
        <v>30</v>
      </c>
      <c r="K91" s="531">
        <v>363</v>
      </c>
    </row>
    <row r="92" spans="1:11" ht="14.4" customHeight="1" x14ac:dyDescent="0.3">
      <c r="A92" s="525" t="s">
        <v>498</v>
      </c>
      <c r="B92" s="526" t="s">
        <v>499</v>
      </c>
      <c r="C92" s="527" t="s">
        <v>1137</v>
      </c>
      <c r="D92" s="528" t="s">
        <v>1138</v>
      </c>
      <c r="E92" s="527" t="s">
        <v>1184</v>
      </c>
      <c r="F92" s="528" t="s">
        <v>1185</v>
      </c>
      <c r="G92" s="527" t="s">
        <v>1298</v>
      </c>
      <c r="H92" s="527" t="s">
        <v>1299</v>
      </c>
      <c r="I92" s="530">
        <v>2.0799999237060547</v>
      </c>
      <c r="J92" s="530">
        <v>20</v>
      </c>
      <c r="K92" s="531">
        <v>41.580001831054688</v>
      </c>
    </row>
    <row r="93" spans="1:11" ht="14.4" customHeight="1" x14ac:dyDescent="0.3">
      <c r="A93" s="525" t="s">
        <v>498</v>
      </c>
      <c r="B93" s="526" t="s">
        <v>499</v>
      </c>
      <c r="C93" s="527" t="s">
        <v>1137</v>
      </c>
      <c r="D93" s="528" t="s">
        <v>1138</v>
      </c>
      <c r="E93" s="527" t="s">
        <v>1184</v>
      </c>
      <c r="F93" s="528" t="s">
        <v>1185</v>
      </c>
      <c r="G93" s="527" t="s">
        <v>1246</v>
      </c>
      <c r="H93" s="527" t="s">
        <v>1247</v>
      </c>
      <c r="I93" s="530">
        <v>3.75</v>
      </c>
      <c r="J93" s="530">
        <v>110</v>
      </c>
      <c r="K93" s="531">
        <v>412.5</v>
      </c>
    </row>
    <row r="94" spans="1:11" ht="14.4" customHeight="1" x14ac:dyDescent="0.3">
      <c r="A94" s="525" t="s">
        <v>498</v>
      </c>
      <c r="B94" s="526" t="s">
        <v>499</v>
      </c>
      <c r="C94" s="527" t="s">
        <v>1137</v>
      </c>
      <c r="D94" s="528" t="s">
        <v>1138</v>
      </c>
      <c r="E94" s="527" t="s">
        <v>1248</v>
      </c>
      <c r="F94" s="528" t="s">
        <v>1249</v>
      </c>
      <c r="G94" s="527" t="s">
        <v>1250</v>
      </c>
      <c r="H94" s="527" t="s">
        <v>1251</v>
      </c>
      <c r="I94" s="530">
        <v>10.890000343322754</v>
      </c>
      <c r="J94" s="530">
        <v>70</v>
      </c>
      <c r="K94" s="531">
        <v>762.30001831054688</v>
      </c>
    </row>
    <row r="95" spans="1:11" ht="14.4" customHeight="1" x14ac:dyDescent="0.3">
      <c r="A95" s="525" t="s">
        <v>498</v>
      </c>
      <c r="B95" s="526" t="s">
        <v>499</v>
      </c>
      <c r="C95" s="527" t="s">
        <v>1137</v>
      </c>
      <c r="D95" s="528" t="s">
        <v>1138</v>
      </c>
      <c r="E95" s="527" t="s">
        <v>1256</v>
      </c>
      <c r="F95" s="528" t="s">
        <v>1257</v>
      </c>
      <c r="G95" s="527" t="s">
        <v>1300</v>
      </c>
      <c r="H95" s="527" t="s">
        <v>1301</v>
      </c>
      <c r="I95" s="530">
        <v>490</v>
      </c>
      <c r="J95" s="530">
        <v>30</v>
      </c>
      <c r="K95" s="531">
        <v>14700</v>
      </c>
    </row>
    <row r="96" spans="1:11" ht="14.4" customHeight="1" x14ac:dyDescent="0.3">
      <c r="A96" s="525" t="s">
        <v>498</v>
      </c>
      <c r="B96" s="526" t="s">
        <v>499</v>
      </c>
      <c r="C96" s="527" t="s">
        <v>1137</v>
      </c>
      <c r="D96" s="528" t="s">
        <v>1138</v>
      </c>
      <c r="E96" s="527" t="s">
        <v>1256</v>
      </c>
      <c r="F96" s="528" t="s">
        <v>1257</v>
      </c>
      <c r="G96" s="527" t="s">
        <v>1258</v>
      </c>
      <c r="H96" s="527" t="s">
        <v>1259</v>
      </c>
      <c r="I96" s="530">
        <v>0.30000001192092896</v>
      </c>
      <c r="J96" s="530">
        <v>100</v>
      </c>
      <c r="K96" s="531">
        <v>30</v>
      </c>
    </row>
    <row r="97" spans="1:11" ht="14.4" customHeight="1" x14ac:dyDescent="0.3">
      <c r="A97" s="525" t="s">
        <v>498</v>
      </c>
      <c r="B97" s="526" t="s">
        <v>499</v>
      </c>
      <c r="C97" s="527" t="s">
        <v>1137</v>
      </c>
      <c r="D97" s="528" t="s">
        <v>1138</v>
      </c>
      <c r="E97" s="527" t="s">
        <v>1256</v>
      </c>
      <c r="F97" s="528" t="s">
        <v>1257</v>
      </c>
      <c r="G97" s="527" t="s">
        <v>1260</v>
      </c>
      <c r="H97" s="527" t="s">
        <v>1261</v>
      </c>
      <c r="I97" s="530">
        <v>0.30000001192092896</v>
      </c>
      <c r="J97" s="530">
        <v>100</v>
      </c>
      <c r="K97" s="531">
        <v>30</v>
      </c>
    </row>
    <row r="98" spans="1:11" ht="14.4" customHeight="1" x14ac:dyDescent="0.3">
      <c r="A98" s="525" t="s">
        <v>498</v>
      </c>
      <c r="B98" s="526" t="s">
        <v>499</v>
      </c>
      <c r="C98" s="527" t="s">
        <v>1137</v>
      </c>
      <c r="D98" s="528" t="s">
        <v>1138</v>
      </c>
      <c r="E98" s="527" t="s">
        <v>1256</v>
      </c>
      <c r="F98" s="528" t="s">
        <v>1257</v>
      </c>
      <c r="G98" s="527" t="s">
        <v>1264</v>
      </c>
      <c r="H98" s="527" t="s">
        <v>1265</v>
      </c>
      <c r="I98" s="530">
        <v>0.54000002145767212</v>
      </c>
      <c r="J98" s="530">
        <v>100</v>
      </c>
      <c r="K98" s="531">
        <v>54</v>
      </c>
    </row>
    <row r="99" spans="1:11" ht="14.4" customHeight="1" x14ac:dyDescent="0.3">
      <c r="A99" s="525" t="s">
        <v>498</v>
      </c>
      <c r="B99" s="526" t="s">
        <v>499</v>
      </c>
      <c r="C99" s="527" t="s">
        <v>1137</v>
      </c>
      <c r="D99" s="528" t="s">
        <v>1138</v>
      </c>
      <c r="E99" s="527" t="s">
        <v>1256</v>
      </c>
      <c r="F99" s="528" t="s">
        <v>1257</v>
      </c>
      <c r="G99" s="527" t="s">
        <v>1302</v>
      </c>
      <c r="H99" s="527" t="s">
        <v>1303</v>
      </c>
      <c r="I99" s="530">
        <v>725.760009765625</v>
      </c>
      <c r="J99" s="530">
        <v>50</v>
      </c>
      <c r="K99" s="531">
        <v>36288.00048828125</v>
      </c>
    </row>
    <row r="100" spans="1:11" ht="14.4" customHeight="1" x14ac:dyDescent="0.3">
      <c r="A100" s="525" t="s">
        <v>498</v>
      </c>
      <c r="B100" s="526" t="s">
        <v>499</v>
      </c>
      <c r="C100" s="527" t="s">
        <v>1137</v>
      </c>
      <c r="D100" s="528" t="s">
        <v>1138</v>
      </c>
      <c r="E100" s="527" t="s">
        <v>1266</v>
      </c>
      <c r="F100" s="528" t="s">
        <v>1267</v>
      </c>
      <c r="G100" s="527" t="s">
        <v>1268</v>
      </c>
      <c r="H100" s="527" t="s">
        <v>1269</v>
      </c>
      <c r="I100" s="530">
        <v>0.68600000143051143</v>
      </c>
      <c r="J100" s="530">
        <v>1000</v>
      </c>
      <c r="K100" s="531">
        <v>686</v>
      </c>
    </row>
    <row r="101" spans="1:11" ht="14.4" customHeight="1" x14ac:dyDescent="0.3">
      <c r="A101" s="525" t="s">
        <v>498</v>
      </c>
      <c r="B101" s="526" t="s">
        <v>499</v>
      </c>
      <c r="C101" s="527" t="s">
        <v>1137</v>
      </c>
      <c r="D101" s="528" t="s">
        <v>1138</v>
      </c>
      <c r="E101" s="527" t="s">
        <v>1266</v>
      </c>
      <c r="F101" s="528" t="s">
        <v>1267</v>
      </c>
      <c r="G101" s="527" t="s">
        <v>1270</v>
      </c>
      <c r="H101" s="527" t="s">
        <v>1271</v>
      </c>
      <c r="I101" s="530">
        <v>0.68999999761581421</v>
      </c>
      <c r="J101" s="530">
        <v>2400</v>
      </c>
      <c r="K101" s="531">
        <v>1656</v>
      </c>
    </row>
    <row r="102" spans="1:11" ht="14.4" customHeight="1" x14ac:dyDescent="0.3">
      <c r="A102" s="525" t="s">
        <v>498</v>
      </c>
      <c r="B102" s="526" t="s">
        <v>499</v>
      </c>
      <c r="C102" s="527" t="s">
        <v>1137</v>
      </c>
      <c r="D102" s="528" t="s">
        <v>1138</v>
      </c>
      <c r="E102" s="527" t="s">
        <v>1266</v>
      </c>
      <c r="F102" s="528" t="s">
        <v>1267</v>
      </c>
      <c r="G102" s="527" t="s">
        <v>1272</v>
      </c>
      <c r="H102" s="527" t="s">
        <v>1273</v>
      </c>
      <c r="I102" s="530">
        <v>0.6875</v>
      </c>
      <c r="J102" s="530">
        <v>1000</v>
      </c>
      <c r="K102" s="531">
        <v>688</v>
      </c>
    </row>
    <row r="103" spans="1:11" ht="14.4" customHeight="1" x14ac:dyDescent="0.3">
      <c r="A103" s="525" t="s">
        <v>498</v>
      </c>
      <c r="B103" s="526" t="s">
        <v>499</v>
      </c>
      <c r="C103" s="527" t="s">
        <v>1137</v>
      </c>
      <c r="D103" s="528" t="s">
        <v>1138</v>
      </c>
      <c r="E103" s="527" t="s">
        <v>1266</v>
      </c>
      <c r="F103" s="528" t="s">
        <v>1267</v>
      </c>
      <c r="G103" s="527" t="s">
        <v>1304</v>
      </c>
      <c r="H103" s="527" t="s">
        <v>1305</v>
      </c>
      <c r="I103" s="530">
        <v>7.5100002288818359</v>
      </c>
      <c r="J103" s="530">
        <v>20</v>
      </c>
      <c r="K103" s="531">
        <v>150.19999694824219</v>
      </c>
    </row>
    <row r="104" spans="1:11" ht="14.4" customHeight="1" x14ac:dyDescent="0.3">
      <c r="A104" s="525" t="s">
        <v>498</v>
      </c>
      <c r="B104" s="526" t="s">
        <v>499</v>
      </c>
      <c r="C104" s="527" t="s">
        <v>1137</v>
      </c>
      <c r="D104" s="528" t="s">
        <v>1138</v>
      </c>
      <c r="E104" s="527" t="s">
        <v>1266</v>
      </c>
      <c r="F104" s="528" t="s">
        <v>1267</v>
      </c>
      <c r="G104" s="527" t="s">
        <v>1274</v>
      </c>
      <c r="H104" s="527" t="s">
        <v>1275</v>
      </c>
      <c r="I104" s="530">
        <v>7.4975000619888306</v>
      </c>
      <c r="J104" s="530">
        <v>120</v>
      </c>
      <c r="K104" s="531">
        <v>899.89999389648437</v>
      </c>
    </row>
    <row r="105" spans="1:11" ht="14.4" customHeight="1" x14ac:dyDescent="0.3">
      <c r="A105" s="525" t="s">
        <v>498</v>
      </c>
      <c r="B105" s="526" t="s">
        <v>499</v>
      </c>
      <c r="C105" s="527" t="s">
        <v>1137</v>
      </c>
      <c r="D105" s="528" t="s">
        <v>1138</v>
      </c>
      <c r="E105" s="527" t="s">
        <v>1306</v>
      </c>
      <c r="F105" s="528" t="s">
        <v>1307</v>
      </c>
      <c r="G105" s="527" t="s">
        <v>1308</v>
      </c>
      <c r="H105" s="527" t="s">
        <v>1309</v>
      </c>
      <c r="I105" s="530">
        <v>820.4000244140625</v>
      </c>
      <c r="J105" s="530">
        <v>2</v>
      </c>
      <c r="K105" s="531">
        <v>1640.800048828125</v>
      </c>
    </row>
    <row r="106" spans="1:11" ht="14.4" customHeight="1" x14ac:dyDescent="0.3">
      <c r="A106" s="525" t="s">
        <v>498</v>
      </c>
      <c r="B106" s="526" t="s">
        <v>499</v>
      </c>
      <c r="C106" s="527" t="s">
        <v>516</v>
      </c>
      <c r="D106" s="528" t="s">
        <v>517</v>
      </c>
      <c r="E106" s="527" t="s">
        <v>1146</v>
      </c>
      <c r="F106" s="528" t="s">
        <v>1147</v>
      </c>
      <c r="G106" s="527" t="s">
        <v>1310</v>
      </c>
      <c r="H106" s="527" t="s">
        <v>1311</v>
      </c>
      <c r="I106" s="530">
        <v>0.63999998569488525</v>
      </c>
      <c r="J106" s="530">
        <v>500</v>
      </c>
      <c r="K106" s="531">
        <v>320</v>
      </c>
    </row>
    <row r="107" spans="1:11" ht="14.4" customHeight="1" x14ac:dyDescent="0.3">
      <c r="A107" s="525" t="s">
        <v>498</v>
      </c>
      <c r="B107" s="526" t="s">
        <v>499</v>
      </c>
      <c r="C107" s="527" t="s">
        <v>516</v>
      </c>
      <c r="D107" s="528" t="s">
        <v>517</v>
      </c>
      <c r="E107" s="527" t="s">
        <v>1146</v>
      </c>
      <c r="F107" s="528" t="s">
        <v>1147</v>
      </c>
      <c r="G107" s="527" t="s">
        <v>1312</v>
      </c>
      <c r="H107" s="527" t="s">
        <v>1313</v>
      </c>
      <c r="I107" s="530">
        <v>13.039999961853027</v>
      </c>
      <c r="J107" s="530">
        <v>70</v>
      </c>
      <c r="K107" s="531">
        <v>912.79998779296875</v>
      </c>
    </row>
    <row r="108" spans="1:11" ht="14.4" customHeight="1" x14ac:dyDescent="0.3">
      <c r="A108" s="525" t="s">
        <v>498</v>
      </c>
      <c r="B108" s="526" t="s">
        <v>499</v>
      </c>
      <c r="C108" s="527" t="s">
        <v>516</v>
      </c>
      <c r="D108" s="528" t="s">
        <v>517</v>
      </c>
      <c r="E108" s="527" t="s">
        <v>1146</v>
      </c>
      <c r="F108" s="528" t="s">
        <v>1147</v>
      </c>
      <c r="G108" s="527" t="s">
        <v>1312</v>
      </c>
      <c r="H108" s="527" t="s">
        <v>1314</v>
      </c>
      <c r="I108" s="530">
        <v>13.050000190734863</v>
      </c>
      <c r="J108" s="530">
        <v>140</v>
      </c>
      <c r="K108" s="531">
        <v>1826.3199462890625</v>
      </c>
    </row>
    <row r="109" spans="1:11" ht="14.4" customHeight="1" x14ac:dyDescent="0.3">
      <c r="A109" s="525" t="s">
        <v>498</v>
      </c>
      <c r="B109" s="526" t="s">
        <v>499</v>
      </c>
      <c r="C109" s="527" t="s">
        <v>516</v>
      </c>
      <c r="D109" s="528" t="s">
        <v>517</v>
      </c>
      <c r="E109" s="527" t="s">
        <v>1146</v>
      </c>
      <c r="F109" s="528" t="s">
        <v>1147</v>
      </c>
      <c r="G109" s="527" t="s">
        <v>1315</v>
      </c>
      <c r="H109" s="527" t="s">
        <v>1316</v>
      </c>
      <c r="I109" s="530">
        <v>0.30666667222976685</v>
      </c>
      <c r="J109" s="530">
        <v>14500</v>
      </c>
      <c r="K109" s="531">
        <v>4473.5</v>
      </c>
    </row>
    <row r="110" spans="1:11" ht="14.4" customHeight="1" x14ac:dyDescent="0.3">
      <c r="A110" s="525" t="s">
        <v>498</v>
      </c>
      <c r="B110" s="526" t="s">
        <v>499</v>
      </c>
      <c r="C110" s="527" t="s">
        <v>516</v>
      </c>
      <c r="D110" s="528" t="s">
        <v>517</v>
      </c>
      <c r="E110" s="527" t="s">
        <v>1146</v>
      </c>
      <c r="F110" s="528" t="s">
        <v>1147</v>
      </c>
      <c r="G110" s="527" t="s">
        <v>1317</v>
      </c>
      <c r="H110" s="527" t="s">
        <v>1318</v>
      </c>
      <c r="I110" s="530">
        <v>65.25</v>
      </c>
      <c r="J110" s="530">
        <v>20</v>
      </c>
      <c r="K110" s="531">
        <v>1305</v>
      </c>
    </row>
    <row r="111" spans="1:11" ht="14.4" customHeight="1" x14ac:dyDescent="0.3">
      <c r="A111" s="525" t="s">
        <v>498</v>
      </c>
      <c r="B111" s="526" t="s">
        <v>499</v>
      </c>
      <c r="C111" s="527" t="s">
        <v>516</v>
      </c>
      <c r="D111" s="528" t="s">
        <v>517</v>
      </c>
      <c r="E111" s="527" t="s">
        <v>1146</v>
      </c>
      <c r="F111" s="528" t="s">
        <v>1147</v>
      </c>
      <c r="G111" s="527" t="s">
        <v>1319</v>
      </c>
      <c r="H111" s="527" t="s">
        <v>1320</v>
      </c>
      <c r="I111" s="530">
        <v>7.5399999618530273</v>
      </c>
      <c r="J111" s="530">
        <v>10</v>
      </c>
      <c r="K111" s="531">
        <v>75.419998168945313</v>
      </c>
    </row>
    <row r="112" spans="1:11" ht="14.4" customHeight="1" x14ac:dyDescent="0.3">
      <c r="A112" s="525" t="s">
        <v>498</v>
      </c>
      <c r="B112" s="526" t="s">
        <v>499</v>
      </c>
      <c r="C112" s="527" t="s">
        <v>516</v>
      </c>
      <c r="D112" s="528" t="s">
        <v>517</v>
      </c>
      <c r="E112" s="527" t="s">
        <v>1146</v>
      </c>
      <c r="F112" s="528" t="s">
        <v>1147</v>
      </c>
      <c r="G112" s="527" t="s">
        <v>1321</v>
      </c>
      <c r="H112" s="527" t="s">
        <v>1322</v>
      </c>
      <c r="I112" s="530">
        <v>20.110000610351563</v>
      </c>
      <c r="J112" s="530">
        <v>25</v>
      </c>
      <c r="K112" s="531">
        <v>502.80999755859375</v>
      </c>
    </row>
    <row r="113" spans="1:11" ht="14.4" customHeight="1" x14ac:dyDescent="0.3">
      <c r="A113" s="525" t="s">
        <v>498</v>
      </c>
      <c r="B113" s="526" t="s">
        <v>499</v>
      </c>
      <c r="C113" s="527" t="s">
        <v>516</v>
      </c>
      <c r="D113" s="528" t="s">
        <v>517</v>
      </c>
      <c r="E113" s="527" t="s">
        <v>1146</v>
      </c>
      <c r="F113" s="528" t="s">
        <v>1147</v>
      </c>
      <c r="G113" s="527" t="s">
        <v>1323</v>
      </c>
      <c r="H113" s="527" t="s">
        <v>1324</v>
      </c>
      <c r="I113" s="530">
        <v>22.146666208902996</v>
      </c>
      <c r="J113" s="530">
        <v>200</v>
      </c>
      <c r="K113" s="531">
        <v>4429.25</v>
      </c>
    </row>
    <row r="114" spans="1:11" ht="14.4" customHeight="1" x14ac:dyDescent="0.3">
      <c r="A114" s="525" t="s">
        <v>498</v>
      </c>
      <c r="B114" s="526" t="s">
        <v>499</v>
      </c>
      <c r="C114" s="527" t="s">
        <v>516</v>
      </c>
      <c r="D114" s="528" t="s">
        <v>517</v>
      </c>
      <c r="E114" s="527" t="s">
        <v>1146</v>
      </c>
      <c r="F114" s="528" t="s">
        <v>1147</v>
      </c>
      <c r="G114" s="527" t="s">
        <v>1325</v>
      </c>
      <c r="H114" s="527" t="s">
        <v>1326</v>
      </c>
      <c r="I114" s="530">
        <v>16.329999923706055</v>
      </c>
      <c r="J114" s="530">
        <v>75</v>
      </c>
      <c r="K114" s="531">
        <v>1224.75</v>
      </c>
    </row>
    <row r="115" spans="1:11" ht="14.4" customHeight="1" x14ac:dyDescent="0.3">
      <c r="A115" s="525" t="s">
        <v>498</v>
      </c>
      <c r="B115" s="526" t="s">
        <v>499</v>
      </c>
      <c r="C115" s="527" t="s">
        <v>516</v>
      </c>
      <c r="D115" s="528" t="s">
        <v>517</v>
      </c>
      <c r="E115" s="527" t="s">
        <v>1146</v>
      </c>
      <c r="F115" s="528" t="s">
        <v>1147</v>
      </c>
      <c r="G115" s="527" t="s">
        <v>1327</v>
      </c>
      <c r="H115" s="527" t="s">
        <v>1328</v>
      </c>
      <c r="I115" s="530">
        <v>0.85000002384185791</v>
      </c>
      <c r="J115" s="530">
        <v>100</v>
      </c>
      <c r="K115" s="531">
        <v>85</v>
      </c>
    </row>
    <row r="116" spans="1:11" ht="14.4" customHeight="1" x14ac:dyDescent="0.3">
      <c r="A116" s="525" t="s">
        <v>498</v>
      </c>
      <c r="B116" s="526" t="s">
        <v>499</v>
      </c>
      <c r="C116" s="527" t="s">
        <v>516</v>
      </c>
      <c r="D116" s="528" t="s">
        <v>517</v>
      </c>
      <c r="E116" s="527" t="s">
        <v>1146</v>
      </c>
      <c r="F116" s="528" t="s">
        <v>1147</v>
      </c>
      <c r="G116" s="527" t="s">
        <v>1160</v>
      </c>
      <c r="H116" s="527" t="s">
        <v>1161</v>
      </c>
      <c r="I116" s="530">
        <v>98.375999450683594</v>
      </c>
      <c r="J116" s="530">
        <v>40</v>
      </c>
      <c r="K116" s="531">
        <v>3935.0499877929687</v>
      </c>
    </row>
    <row r="117" spans="1:11" ht="14.4" customHeight="1" x14ac:dyDescent="0.3">
      <c r="A117" s="525" t="s">
        <v>498</v>
      </c>
      <c r="B117" s="526" t="s">
        <v>499</v>
      </c>
      <c r="C117" s="527" t="s">
        <v>516</v>
      </c>
      <c r="D117" s="528" t="s">
        <v>517</v>
      </c>
      <c r="E117" s="527" t="s">
        <v>1146</v>
      </c>
      <c r="F117" s="528" t="s">
        <v>1147</v>
      </c>
      <c r="G117" s="527" t="s">
        <v>1164</v>
      </c>
      <c r="H117" s="527" t="s">
        <v>1165</v>
      </c>
      <c r="I117" s="530">
        <v>8.5799999237060547</v>
      </c>
      <c r="J117" s="530">
        <v>36</v>
      </c>
      <c r="K117" s="531">
        <v>308.87999725341797</v>
      </c>
    </row>
    <row r="118" spans="1:11" ht="14.4" customHeight="1" x14ac:dyDescent="0.3">
      <c r="A118" s="525" t="s">
        <v>498</v>
      </c>
      <c r="B118" s="526" t="s">
        <v>499</v>
      </c>
      <c r="C118" s="527" t="s">
        <v>516</v>
      </c>
      <c r="D118" s="528" t="s">
        <v>517</v>
      </c>
      <c r="E118" s="527" t="s">
        <v>1146</v>
      </c>
      <c r="F118" s="528" t="s">
        <v>1147</v>
      </c>
      <c r="G118" s="527" t="s">
        <v>1329</v>
      </c>
      <c r="H118" s="527" t="s">
        <v>1330</v>
      </c>
      <c r="I118" s="530">
        <v>1.6399999856948853</v>
      </c>
      <c r="J118" s="530">
        <v>60</v>
      </c>
      <c r="K118" s="531">
        <v>98.259998321533203</v>
      </c>
    </row>
    <row r="119" spans="1:11" ht="14.4" customHeight="1" x14ac:dyDescent="0.3">
      <c r="A119" s="525" t="s">
        <v>498</v>
      </c>
      <c r="B119" s="526" t="s">
        <v>499</v>
      </c>
      <c r="C119" s="527" t="s">
        <v>516</v>
      </c>
      <c r="D119" s="528" t="s">
        <v>517</v>
      </c>
      <c r="E119" s="527" t="s">
        <v>1146</v>
      </c>
      <c r="F119" s="528" t="s">
        <v>1147</v>
      </c>
      <c r="G119" s="527" t="s">
        <v>1178</v>
      </c>
      <c r="H119" s="527" t="s">
        <v>1179</v>
      </c>
      <c r="I119" s="530">
        <v>28.737499713897705</v>
      </c>
      <c r="J119" s="530">
        <v>148</v>
      </c>
      <c r="K119" s="531">
        <v>4253.280029296875</v>
      </c>
    </row>
    <row r="120" spans="1:11" ht="14.4" customHeight="1" x14ac:dyDescent="0.3">
      <c r="A120" s="525" t="s">
        <v>498</v>
      </c>
      <c r="B120" s="526" t="s">
        <v>499</v>
      </c>
      <c r="C120" s="527" t="s">
        <v>516</v>
      </c>
      <c r="D120" s="528" t="s">
        <v>517</v>
      </c>
      <c r="E120" s="527" t="s">
        <v>1184</v>
      </c>
      <c r="F120" s="528" t="s">
        <v>1185</v>
      </c>
      <c r="G120" s="527" t="s">
        <v>1331</v>
      </c>
      <c r="H120" s="527" t="s">
        <v>1332</v>
      </c>
      <c r="I120" s="530">
        <v>6.3000001907348633</v>
      </c>
      <c r="J120" s="530">
        <v>5</v>
      </c>
      <c r="K120" s="531">
        <v>31.5</v>
      </c>
    </row>
    <row r="121" spans="1:11" ht="14.4" customHeight="1" x14ac:dyDescent="0.3">
      <c r="A121" s="525" t="s">
        <v>498</v>
      </c>
      <c r="B121" s="526" t="s">
        <v>499</v>
      </c>
      <c r="C121" s="527" t="s">
        <v>516</v>
      </c>
      <c r="D121" s="528" t="s">
        <v>517</v>
      </c>
      <c r="E121" s="527" t="s">
        <v>1184</v>
      </c>
      <c r="F121" s="528" t="s">
        <v>1185</v>
      </c>
      <c r="G121" s="527" t="s">
        <v>1186</v>
      </c>
      <c r="H121" s="527" t="s">
        <v>1187</v>
      </c>
      <c r="I121" s="530">
        <v>2.9000000953674316</v>
      </c>
      <c r="J121" s="530">
        <v>100</v>
      </c>
      <c r="K121" s="531">
        <v>290</v>
      </c>
    </row>
    <row r="122" spans="1:11" ht="14.4" customHeight="1" x14ac:dyDescent="0.3">
      <c r="A122" s="525" t="s">
        <v>498</v>
      </c>
      <c r="B122" s="526" t="s">
        <v>499</v>
      </c>
      <c r="C122" s="527" t="s">
        <v>516</v>
      </c>
      <c r="D122" s="528" t="s">
        <v>517</v>
      </c>
      <c r="E122" s="527" t="s">
        <v>1184</v>
      </c>
      <c r="F122" s="528" t="s">
        <v>1185</v>
      </c>
      <c r="G122" s="527" t="s">
        <v>1333</v>
      </c>
      <c r="H122" s="527" t="s">
        <v>1334</v>
      </c>
      <c r="I122" s="530">
        <v>2.9000000953674316</v>
      </c>
      <c r="J122" s="530">
        <v>100</v>
      </c>
      <c r="K122" s="531">
        <v>290</v>
      </c>
    </row>
    <row r="123" spans="1:11" ht="14.4" customHeight="1" x14ac:dyDescent="0.3">
      <c r="A123" s="525" t="s">
        <v>498</v>
      </c>
      <c r="B123" s="526" t="s">
        <v>499</v>
      </c>
      <c r="C123" s="527" t="s">
        <v>516</v>
      </c>
      <c r="D123" s="528" t="s">
        <v>517</v>
      </c>
      <c r="E123" s="527" t="s">
        <v>1184</v>
      </c>
      <c r="F123" s="528" t="s">
        <v>1185</v>
      </c>
      <c r="G123" s="527" t="s">
        <v>1335</v>
      </c>
      <c r="H123" s="527" t="s">
        <v>1336</v>
      </c>
      <c r="I123" s="530">
        <v>425.843994140625</v>
      </c>
      <c r="J123" s="530">
        <v>25</v>
      </c>
      <c r="K123" s="531">
        <v>10646.06982421875</v>
      </c>
    </row>
    <row r="124" spans="1:11" ht="14.4" customHeight="1" x14ac:dyDescent="0.3">
      <c r="A124" s="525" t="s">
        <v>498</v>
      </c>
      <c r="B124" s="526" t="s">
        <v>499</v>
      </c>
      <c r="C124" s="527" t="s">
        <v>516</v>
      </c>
      <c r="D124" s="528" t="s">
        <v>517</v>
      </c>
      <c r="E124" s="527" t="s">
        <v>1184</v>
      </c>
      <c r="F124" s="528" t="s">
        <v>1185</v>
      </c>
      <c r="G124" s="527" t="s">
        <v>1337</v>
      </c>
      <c r="H124" s="527" t="s">
        <v>1338</v>
      </c>
      <c r="I124" s="530">
        <v>211.50999450683594</v>
      </c>
      <c r="J124" s="530">
        <v>5</v>
      </c>
      <c r="K124" s="531">
        <v>1057.5400390625</v>
      </c>
    </row>
    <row r="125" spans="1:11" ht="14.4" customHeight="1" x14ac:dyDescent="0.3">
      <c r="A125" s="525" t="s">
        <v>498</v>
      </c>
      <c r="B125" s="526" t="s">
        <v>499</v>
      </c>
      <c r="C125" s="527" t="s">
        <v>516</v>
      </c>
      <c r="D125" s="528" t="s">
        <v>517</v>
      </c>
      <c r="E125" s="527" t="s">
        <v>1184</v>
      </c>
      <c r="F125" s="528" t="s">
        <v>1185</v>
      </c>
      <c r="G125" s="527" t="s">
        <v>1339</v>
      </c>
      <c r="H125" s="527" t="s">
        <v>1340</v>
      </c>
      <c r="I125" s="530">
        <v>426.364990234375</v>
      </c>
      <c r="J125" s="530">
        <v>10</v>
      </c>
      <c r="K125" s="531">
        <v>4263.639892578125</v>
      </c>
    </row>
    <row r="126" spans="1:11" ht="14.4" customHeight="1" x14ac:dyDescent="0.3">
      <c r="A126" s="525" t="s">
        <v>498</v>
      </c>
      <c r="B126" s="526" t="s">
        <v>499</v>
      </c>
      <c r="C126" s="527" t="s">
        <v>516</v>
      </c>
      <c r="D126" s="528" t="s">
        <v>517</v>
      </c>
      <c r="E126" s="527" t="s">
        <v>1184</v>
      </c>
      <c r="F126" s="528" t="s">
        <v>1185</v>
      </c>
      <c r="G126" s="527" t="s">
        <v>1341</v>
      </c>
      <c r="H126" s="527" t="s">
        <v>1342</v>
      </c>
      <c r="I126" s="530">
        <v>211.50999450683594</v>
      </c>
      <c r="J126" s="530">
        <v>5</v>
      </c>
      <c r="K126" s="531">
        <v>1057.5400390625</v>
      </c>
    </row>
    <row r="127" spans="1:11" ht="14.4" customHeight="1" x14ac:dyDescent="0.3">
      <c r="A127" s="525" t="s">
        <v>498</v>
      </c>
      <c r="B127" s="526" t="s">
        <v>499</v>
      </c>
      <c r="C127" s="527" t="s">
        <v>516</v>
      </c>
      <c r="D127" s="528" t="s">
        <v>517</v>
      </c>
      <c r="E127" s="527" t="s">
        <v>1184</v>
      </c>
      <c r="F127" s="528" t="s">
        <v>1185</v>
      </c>
      <c r="G127" s="527" t="s">
        <v>1343</v>
      </c>
      <c r="H127" s="527" t="s">
        <v>1344</v>
      </c>
      <c r="I127" s="530">
        <v>309.760009765625</v>
      </c>
      <c r="J127" s="530">
        <v>20</v>
      </c>
      <c r="K127" s="531">
        <v>6195.2001953125</v>
      </c>
    </row>
    <row r="128" spans="1:11" ht="14.4" customHeight="1" x14ac:dyDescent="0.3">
      <c r="A128" s="525" t="s">
        <v>498</v>
      </c>
      <c r="B128" s="526" t="s">
        <v>499</v>
      </c>
      <c r="C128" s="527" t="s">
        <v>516</v>
      </c>
      <c r="D128" s="528" t="s">
        <v>517</v>
      </c>
      <c r="E128" s="527" t="s">
        <v>1184</v>
      </c>
      <c r="F128" s="528" t="s">
        <v>1185</v>
      </c>
      <c r="G128" s="527" t="s">
        <v>1345</v>
      </c>
      <c r="H128" s="527" t="s">
        <v>1344</v>
      </c>
      <c r="I128" s="530">
        <v>309.760009765625</v>
      </c>
      <c r="J128" s="530">
        <v>20</v>
      </c>
      <c r="K128" s="531">
        <v>6195.2001953125</v>
      </c>
    </row>
    <row r="129" spans="1:11" ht="14.4" customHeight="1" x14ac:dyDescent="0.3">
      <c r="A129" s="525" t="s">
        <v>498</v>
      </c>
      <c r="B129" s="526" t="s">
        <v>499</v>
      </c>
      <c r="C129" s="527" t="s">
        <v>516</v>
      </c>
      <c r="D129" s="528" t="s">
        <v>517</v>
      </c>
      <c r="E129" s="527" t="s">
        <v>1184</v>
      </c>
      <c r="F129" s="528" t="s">
        <v>1185</v>
      </c>
      <c r="G129" s="527" t="s">
        <v>1346</v>
      </c>
      <c r="H129" s="527" t="s">
        <v>1347</v>
      </c>
      <c r="I129" s="530">
        <v>261.62600708007813</v>
      </c>
      <c r="J129" s="530">
        <v>25</v>
      </c>
      <c r="K129" s="531">
        <v>6540.699951171875</v>
      </c>
    </row>
    <row r="130" spans="1:11" ht="14.4" customHeight="1" x14ac:dyDescent="0.3">
      <c r="A130" s="525" t="s">
        <v>498</v>
      </c>
      <c r="B130" s="526" t="s">
        <v>499</v>
      </c>
      <c r="C130" s="527" t="s">
        <v>516</v>
      </c>
      <c r="D130" s="528" t="s">
        <v>517</v>
      </c>
      <c r="E130" s="527" t="s">
        <v>1184</v>
      </c>
      <c r="F130" s="528" t="s">
        <v>1185</v>
      </c>
      <c r="G130" s="527" t="s">
        <v>1348</v>
      </c>
      <c r="H130" s="527" t="s">
        <v>1349</v>
      </c>
      <c r="I130" s="530">
        <v>260.5050099690755</v>
      </c>
      <c r="J130" s="530">
        <v>30</v>
      </c>
      <c r="K130" s="531">
        <v>7815.2198486328125</v>
      </c>
    </row>
    <row r="131" spans="1:11" ht="14.4" customHeight="1" x14ac:dyDescent="0.3">
      <c r="A131" s="525" t="s">
        <v>498</v>
      </c>
      <c r="B131" s="526" t="s">
        <v>499</v>
      </c>
      <c r="C131" s="527" t="s">
        <v>516</v>
      </c>
      <c r="D131" s="528" t="s">
        <v>517</v>
      </c>
      <c r="E131" s="527" t="s">
        <v>1184</v>
      </c>
      <c r="F131" s="528" t="s">
        <v>1185</v>
      </c>
      <c r="G131" s="527" t="s">
        <v>1350</v>
      </c>
      <c r="H131" s="527" t="s">
        <v>1351</v>
      </c>
      <c r="I131" s="530">
        <v>244.42499796549478</v>
      </c>
      <c r="J131" s="530">
        <v>120</v>
      </c>
      <c r="K131" s="531">
        <v>29331.199951171875</v>
      </c>
    </row>
    <row r="132" spans="1:11" ht="14.4" customHeight="1" x14ac:dyDescent="0.3">
      <c r="A132" s="525" t="s">
        <v>498</v>
      </c>
      <c r="B132" s="526" t="s">
        <v>499</v>
      </c>
      <c r="C132" s="527" t="s">
        <v>516</v>
      </c>
      <c r="D132" s="528" t="s">
        <v>517</v>
      </c>
      <c r="E132" s="527" t="s">
        <v>1184</v>
      </c>
      <c r="F132" s="528" t="s">
        <v>1185</v>
      </c>
      <c r="G132" s="527" t="s">
        <v>1352</v>
      </c>
      <c r="H132" s="527" t="s">
        <v>1353</v>
      </c>
      <c r="I132" s="530">
        <v>244.42499796549478</v>
      </c>
      <c r="J132" s="530">
        <v>80</v>
      </c>
      <c r="K132" s="531">
        <v>19554.1201171875</v>
      </c>
    </row>
    <row r="133" spans="1:11" ht="14.4" customHeight="1" x14ac:dyDescent="0.3">
      <c r="A133" s="525" t="s">
        <v>498</v>
      </c>
      <c r="B133" s="526" t="s">
        <v>499</v>
      </c>
      <c r="C133" s="527" t="s">
        <v>516</v>
      </c>
      <c r="D133" s="528" t="s">
        <v>517</v>
      </c>
      <c r="E133" s="527" t="s">
        <v>1184</v>
      </c>
      <c r="F133" s="528" t="s">
        <v>1185</v>
      </c>
      <c r="G133" s="527" t="s">
        <v>1354</v>
      </c>
      <c r="H133" s="527" t="s">
        <v>1355</v>
      </c>
      <c r="I133" s="530">
        <v>1218.1599853515625</v>
      </c>
      <c r="J133" s="530">
        <v>6</v>
      </c>
      <c r="K133" s="531">
        <v>7312.0299072265625</v>
      </c>
    </row>
    <row r="134" spans="1:11" ht="14.4" customHeight="1" x14ac:dyDescent="0.3">
      <c r="A134" s="525" t="s">
        <v>498</v>
      </c>
      <c r="B134" s="526" t="s">
        <v>499</v>
      </c>
      <c r="C134" s="527" t="s">
        <v>516</v>
      </c>
      <c r="D134" s="528" t="s">
        <v>517</v>
      </c>
      <c r="E134" s="527" t="s">
        <v>1184</v>
      </c>
      <c r="F134" s="528" t="s">
        <v>1185</v>
      </c>
      <c r="G134" s="527" t="s">
        <v>1356</v>
      </c>
      <c r="H134" s="527" t="s">
        <v>1357</v>
      </c>
      <c r="I134" s="530">
        <v>1218.1099853515625</v>
      </c>
      <c r="J134" s="530">
        <v>1</v>
      </c>
      <c r="K134" s="531">
        <v>1218.1099853515625</v>
      </c>
    </row>
    <row r="135" spans="1:11" ht="14.4" customHeight="1" x14ac:dyDescent="0.3">
      <c r="A135" s="525" t="s">
        <v>498</v>
      </c>
      <c r="B135" s="526" t="s">
        <v>499</v>
      </c>
      <c r="C135" s="527" t="s">
        <v>516</v>
      </c>
      <c r="D135" s="528" t="s">
        <v>517</v>
      </c>
      <c r="E135" s="527" t="s">
        <v>1184</v>
      </c>
      <c r="F135" s="528" t="s">
        <v>1185</v>
      </c>
      <c r="G135" s="527" t="s">
        <v>1358</v>
      </c>
      <c r="H135" s="527" t="s">
        <v>1359</v>
      </c>
      <c r="I135" s="530">
        <v>715.90997314453125</v>
      </c>
      <c r="J135" s="530">
        <v>85</v>
      </c>
      <c r="K135" s="531">
        <v>60852.2802734375</v>
      </c>
    </row>
    <row r="136" spans="1:11" ht="14.4" customHeight="1" x14ac:dyDescent="0.3">
      <c r="A136" s="525" t="s">
        <v>498</v>
      </c>
      <c r="B136" s="526" t="s">
        <v>499</v>
      </c>
      <c r="C136" s="527" t="s">
        <v>516</v>
      </c>
      <c r="D136" s="528" t="s">
        <v>517</v>
      </c>
      <c r="E136" s="527" t="s">
        <v>1184</v>
      </c>
      <c r="F136" s="528" t="s">
        <v>1185</v>
      </c>
      <c r="G136" s="527" t="s">
        <v>1360</v>
      </c>
      <c r="H136" s="527" t="s">
        <v>1361</v>
      </c>
      <c r="I136" s="530">
        <v>1159.5799560546875</v>
      </c>
      <c r="J136" s="530">
        <v>5</v>
      </c>
      <c r="K136" s="531">
        <v>5797.89990234375</v>
      </c>
    </row>
    <row r="137" spans="1:11" ht="14.4" customHeight="1" x14ac:dyDescent="0.3">
      <c r="A137" s="525" t="s">
        <v>498</v>
      </c>
      <c r="B137" s="526" t="s">
        <v>499</v>
      </c>
      <c r="C137" s="527" t="s">
        <v>516</v>
      </c>
      <c r="D137" s="528" t="s">
        <v>517</v>
      </c>
      <c r="E137" s="527" t="s">
        <v>1184</v>
      </c>
      <c r="F137" s="528" t="s">
        <v>1185</v>
      </c>
      <c r="G137" s="527" t="s">
        <v>1362</v>
      </c>
      <c r="H137" s="527" t="s">
        <v>1363</v>
      </c>
      <c r="I137" s="530">
        <v>3389.199951171875</v>
      </c>
      <c r="J137" s="530">
        <v>5</v>
      </c>
      <c r="K137" s="531">
        <v>16946</v>
      </c>
    </row>
    <row r="138" spans="1:11" ht="14.4" customHeight="1" x14ac:dyDescent="0.3">
      <c r="A138" s="525" t="s">
        <v>498</v>
      </c>
      <c r="B138" s="526" t="s">
        <v>499</v>
      </c>
      <c r="C138" s="527" t="s">
        <v>516</v>
      </c>
      <c r="D138" s="528" t="s">
        <v>517</v>
      </c>
      <c r="E138" s="527" t="s">
        <v>1184</v>
      </c>
      <c r="F138" s="528" t="s">
        <v>1185</v>
      </c>
      <c r="G138" s="527" t="s">
        <v>1364</v>
      </c>
      <c r="H138" s="527" t="s">
        <v>1365</v>
      </c>
      <c r="I138" s="530">
        <v>1326.3900146484375</v>
      </c>
      <c r="J138" s="530">
        <v>15</v>
      </c>
      <c r="K138" s="531">
        <v>19895.8505859375</v>
      </c>
    </row>
    <row r="139" spans="1:11" ht="14.4" customHeight="1" x14ac:dyDescent="0.3">
      <c r="A139" s="525" t="s">
        <v>498</v>
      </c>
      <c r="B139" s="526" t="s">
        <v>499</v>
      </c>
      <c r="C139" s="527" t="s">
        <v>516</v>
      </c>
      <c r="D139" s="528" t="s">
        <v>517</v>
      </c>
      <c r="E139" s="527" t="s">
        <v>1184</v>
      </c>
      <c r="F139" s="528" t="s">
        <v>1185</v>
      </c>
      <c r="G139" s="527" t="s">
        <v>1366</v>
      </c>
      <c r="H139" s="527" t="s">
        <v>1367</v>
      </c>
      <c r="I139" s="530">
        <v>498.51998901367187</v>
      </c>
      <c r="J139" s="530">
        <v>10</v>
      </c>
      <c r="K139" s="531">
        <v>4985.18017578125</v>
      </c>
    </row>
    <row r="140" spans="1:11" ht="14.4" customHeight="1" x14ac:dyDescent="0.3">
      <c r="A140" s="525" t="s">
        <v>498</v>
      </c>
      <c r="B140" s="526" t="s">
        <v>499</v>
      </c>
      <c r="C140" s="527" t="s">
        <v>516</v>
      </c>
      <c r="D140" s="528" t="s">
        <v>517</v>
      </c>
      <c r="E140" s="527" t="s">
        <v>1184</v>
      </c>
      <c r="F140" s="528" t="s">
        <v>1185</v>
      </c>
      <c r="G140" s="527" t="s">
        <v>1368</v>
      </c>
      <c r="H140" s="527" t="s">
        <v>1369</v>
      </c>
      <c r="I140" s="530">
        <v>1061.0739990234374</v>
      </c>
      <c r="J140" s="530">
        <v>5</v>
      </c>
      <c r="K140" s="531">
        <v>5305.3699951171875</v>
      </c>
    </row>
    <row r="141" spans="1:11" ht="14.4" customHeight="1" x14ac:dyDescent="0.3">
      <c r="A141" s="525" t="s">
        <v>498</v>
      </c>
      <c r="B141" s="526" t="s">
        <v>499</v>
      </c>
      <c r="C141" s="527" t="s">
        <v>516</v>
      </c>
      <c r="D141" s="528" t="s">
        <v>517</v>
      </c>
      <c r="E141" s="527" t="s">
        <v>1184</v>
      </c>
      <c r="F141" s="528" t="s">
        <v>1185</v>
      </c>
      <c r="G141" s="527" t="s">
        <v>1370</v>
      </c>
      <c r="H141" s="527" t="s">
        <v>1371</v>
      </c>
      <c r="I141" s="530">
        <v>991.89253234863281</v>
      </c>
      <c r="J141" s="530">
        <v>47</v>
      </c>
      <c r="K141" s="531">
        <v>49703.070595704019</v>
      </c>
    </row>
    <row r="142" spans="1:11" ht="14.4" customHeight="1" x14ac:dyDescent="0.3">
      <c r="A142" s="525" t="s">
        <v>498</v>
      </c>
      <c r="B142" s="526" t="s">
        <v>499</v>
      </c>
      <c r="C142" s="527" t="s">
        <v>516</v>
      </c>
      <c r="D142" s="528" t="s">
        <v>517</v>
      </c>
      <c r="E142" s="527" t="s">
        <v>1184</v>
      </c>
      <c r="F142" s="528" t="s">
        <v>1185</v>
      </c>
      <c r="G142" s="527" t="s">
        <v>1372</v>
      </c>
      <c r="H142" s="527" t="s">
        <v>1373</v>
      </c>
      <c r="I142" s="530">
        <v>12554.9599609375</v>
      </c>
      <c r="J142" s="530">
        <v>17</v>
      </c>
      <c r="K142" s="531">
        <v>213434.318359375</v>
      </c>
    </row>
    <row r="143" spans="1:11" ht="14.4" customHeight="1" x14ac:dyDescent="0.3">
      <c r="A143" s="525" t="s">
        <v>498</v>
      </c>
      <c r="B143" s="526" t="s">
        <v>499</v>
      </c>
      <c r="C143" s="527" t="s">
        <v>516</v>
      </c>
      <c r="D143" s="528" t="s">
        <v>517</v>
      </c>
      <c r="E143" s="527" t="s">
        <v>1184</v>
      </c>
      <c r="F143" s="528" t="s">
        <v>1185</v>
      </c>
      <c r="G143" s="527" t="s">
        <v>1374</v>
      </c>
      <c r="H143" s="527" t="s">
        <v>1375</v>
      </c>
      <c r="I143" s="530">
        <v>1645.5999755859375</v>
      </c>
      <c r="J143" s="530">
        <v>6</v>
      </c>
      <c r="K143" s="531">
        <v>9873.58984375</v>
      </c>
    </row>
    <row r="144" spans="1:11" ht="14.4" customHeight="1" x14ac:dyDescent="0.3">
      <c r="A144" s="525" t="s">
        <v>498</v>
      </c>
      <c r="B144" s="526" t="s">
        <v>499</v>
      </c>
      <c r="C144" s="527" t="s">
        <v>516</v>
      </c>
      <c r="D144" s="528" t="s">
        <v>517</v>
      </c>
      <c r="E144" s="527" t="s">
        <v>1184</v>
      </c>
      <c r="F144" s="528" t="s">
        <v>1185</v>
      </c>
      <c r="G144" s="527" t="s">
        <v>1376</v>
      </c>
      <c r="H144" s="527" t="s">
        <v>1377</v>
      </c>
      <c r="I144" s="530">
        <v>3216.949951171875</v>
      </c>
      <c r="J144" s="530">
        <v>3</v>
      </c>
      <c r="K144" s="531">
        <v>9650.849853515625</v>
      </c>
    </row>
    <row r="145" spans="1:11" ht="14.4" customHeight="1" x14ac:dyDescent="0.3">
      <c r="A145" s="525" t="s">
        <v>498</v>
      </c>
      <c r="B145" s="526" t="s">
        <v>499</v>
      </c>
      <c r="C145" s="527" t="s">
        <v>516</v>
      </c>
      <c r="D145" s="528" t="s">
        <v>517</v>
      </c>
      <c r="E145" s="527" t="s">
        <v>1184</v>
      </c>
      <c r="F145" s="528" t="s">
        <v>1185</v>
      </c>
      <c r="G145" s="527" t="s">
        <v>1378</v>
      </c>
      <c r="H145" s="527" t="s">
        <v>1379</v>
      </c>
      <c r="I145" s="530">
        <v>7840.7998046875</v>
      </c>
      <c r="J145" s="530">
        <v>3</v>
      </c>
      <c r="K145" s="531">
        <v>23522.3994140625</v>
      </c>
    </row>
    <row r="146" spans="1:11" ht="14.4" customHeight="1" x14ac:dyDescent="0.3">
      <c r="A146" s="525" t="s">
        <v>498</v>
      </c>
      <c r="B146" s="526" t="s">
        <v>499</v>
      </c>
      <c r="C146" s="527" t="s">
        <v>516</v>
      </c>
      <c r="D146" s="528" t="s">
        <v>517</v>
      </c>
      <c r="E146" s="527" t="s">
        <v>1184</v>
      </c>
      <c r="F146" s="528" t="s">
        <v>1185</v>
      </c>
      <c r="G146" s="527" t="s">
        <v>1380</v>
      </c>
      <c r="H146" s="527" t="s">
        <v>1381</v>
      </c>
      <c r="I146" s="530">
        <v>8276</v>
      </c>
      <c r="J146" s="530">
        <v>2</v>
      </c>
      <c r="K146" s="531">
        <v>16552</v>
      </c>
    </row>
    <row r="147" spans="1:11" ht="14.4" customHeight="1" x14ac:dyDescent="0.3">
      <c r="A147" s="525" t="s">
        <v>498</v>
      </c>
      <c r="B147" s="526" t="s">
        <v>499</v>
      </c>
      <c r="C147" s="527" t="s">
        <v>516</v>
      </c>
      <c r="D147" s="528" t="s">
        <v>517</v>
      </c>
      <c r="E147" s="527" t="s">
        <v>1184</v>
      </c>
      <c r="F147" s="528" t="s">
        <v>1185</v>
      </c>
      <c r="G147" s="527" t="s">
        <v>1382</v>
      </c>
      <c r="H147" s="527" t="s">
        <v>1383</v>
      </c>
      <c r="I147" s="530">
        <v>1569.3699951171875</v>
      </c>
      <c r="J147" s="530">
        <v>36</v>
      </c>
      <c r="K147" s="531">
        <v>56497.318359375</v>
      </c>
    </row>
    <row r="148" spans="1:11" ht="14.4" customHeight="1" x14ac:dyDescent="0.3">
      <c r="A148" s="525" t="s">
        <v>498</v>
      </c>
      <c r="B148" s="526" t="s">
        <v>499</v>
      </c>
      <c r="C148" s="527" t="s">
        <v>516</v>
      </c>
      <c r="D148" s="528" t="s">
        <v>517</v>
      </c>
      <c r="E148" s="527" t="s">
        <v>1184</v>
      </c>
      <c r="F148" s="528" t="s">
        <v>1185</v>
      </c>
      <c r="G148" s="527" t="s">
        <v>1384</v>
      </c>
      <c r="H148" s="527" t="s">
        <v>1385</v>
      </c>
      <c r="I148" s="530">
        <v>1569.3699951171875</v>
      </c>
      <c r="J148" s="530">
        <v>18</v>
      </c>
      <c r="K148" s="531">
        <v>28248.6591796875</v>
      </c>
    </row>
    <row r="149" spans="1:11" ht="14.4" customHeight="1" x14ac:dyDescent="0.3">
      <c r="A149" s="525" t="s">
        <v>498</v>
      </c>
      <c r="B149" s="526" t="s">
        <v>499</v>
      </c>
      <c r="C149" s="527" t="s">
        <v>516</v>
      </c>
      <c r="D149" s="528" t="s">
        <v>517</v>
      </c>
      <c r="E149" s="527" t="s">
        <v>1184</v>
      </c>
      <c r="F149" s="528" t="s">
        <v>1185</v>
      </c>
      <c r="G149" s="527" t="s">
        <v>1386</v>
      </c>
      <c r="H149" s="527" t="s">
        <v>1387</v>
      </c>
      <c r="I149" s="530">
        <v>1569.3699951171875</v>
      </c>
      <c r="J149" s="530">
        <v>9</v>
      </c>
      <c r="K149" s="531">
        <v>14124.32958984375</v>
      </c>
    </row>
    <row r="150" spans="1:11" ht="14.4" customHeight="1" x14ac:dyDescent="0.3">
      <c r="A150" s="525" t="s">
        <v>498</v>
      </c>
      <c r="B150" s="526" t="s">
        <v>499</v>
      </c>
      <c r="C150" s="527" t="s">
        <v>516</v>
      </c>
      <c r="D150" s="528" t="s">
        <v>517</v>
      </c>
      <c r="E150" s="527" t="s">
        <v>1184</v>
      </c>
      <c r="F150" s="528" t="s">
        <v>1185</v>
      </c>
      <c r="G150" s="527" t="s">
        <v>1388</v>
      </c>
      <c r="H150" s="527" t="s">
        <v>1389</v>
      </c>
      <c r="I150" s="530">
        <v>1569.3699951171875</v>
      </c>
      <c r="J150" s="530">
        <v>6</v>
      </c>
      <c r="K150" s="531">
        <v>9416.2197265625</v>
      </c>
    </row>
    <row r="151" spans="1:11" ht="14.4" customHeight="1" x14ac:dyDescent="0.3">
      <c r="A151" s="525" t="s">
        <v>498</v>
      </c>
      <c r="B151" s="526" t="s">
        <v>499</v>
      </c>
      <c r="C151" s="527" t="s">
        <v>516</v>
      </c>
      <c r="D151" s="528" t="s">
        <v>517</v>
      </c>
      <c r="E151" s="527" t="s">
        <v>1184</v>
      </c>
      <c r="F151" s="528" t="s">
        <v>1185</v>
      </c>
      <c r="G151" s="527" t="s">
        <v>1390</v>
      </c>
      <c r="H151" s="527" t="s">
        <v>1391</v>
      </c>
      <c r="I151" s="530">
        <v>907.5</v>
      </c>
      <c r="J151" s="530">
        <v>360</v>
      </c>
      <c r="K151" s="531">
        <v>326699.98046875</v>
      </c>
    </row>
    <row r="152" spans="1:11" ht="14.4" customHeight="1" x14ac:dyDescent="0.3">
      <c r="A152" s="525" t="s">
        <v>498</v>
      </c>
      <c r="B152" s="526" t="s">
        <v>499</v>
      </c>
      <c r="C152" s="527" t="s">
        <v>516</v>
      </c>
      <c r="D152" s="528" t="s">
        <v>517</v>
      </c>
      <c r="E152" s="527" t="s">
        <v>1184</v>
      </c>
      <c r="F152" s="528" t="s">
        <v>1185</v>
      </c>
      <c r="G152" s="527" t="s">
        <v>1392</v>
      </c>
      <c r="H152" s="527" t="s">
        <v>1393</v>
      </c>
      <c r="I152" s="530">
        <v>1310.8299560546875</v>
      </c>
      <c r="J152" s="530">
        <v>130</v>
      </c>
      <c r="K152" s="531">
        <v>170407.8671875</v>
      </c>
    </row>
    <row r="153" spans="1:11" ht="14.4" customHeight="1" x14ac:dyDescent="0.3">
      <c r="A153" s="525" t="s">
        <v>498</v>
      </c>
      <c r="B153" s="526" t="s">
        <v>499</v>
      </c>
      <c r="C153" s="527" t="s">
        <v>516</v>
      </c>
      <c r="D153" s="528" t="s">
        <v>517</v>
      </c>
      <c r="E153" s="527" t="s">
        <v>1184</v>
      </c>
      <c r="F153" s="528" t="s">
        <v>1185</v>
      </c>
      <c r="G153" s="527" t="s">
        <v>1394</v>
      </c>
      <c r="H153" s="527" t="s">
        <v>1395</v>
      </c>
      <c r="I153" s="530">
        <v>5674.89990234375</v>
      </c>
      <c r="J153" s="530">
        <v>2</v>
      </c>
      <c r="K153" s="531">
        <v>11349.7998046875</v>
      </c>
    </row>
    <row r="154" spans="1:11" ht="14.4" customHeight="1" x14ac:dyDescent="0.3">
      <c r="A154" s="525" t="s">
        <v>498</v>
      </c>
      <c r="B154" s="526" t="s">
        <v>499</v>
      </c>
      <c r="C154" s="527" t="s">
        <v>516</v>
      </c>
      <c r="D154" s="528" t="s">
        <v>517</v>
      </c>
      <c r="E154" s="527" t="s">
        <v>1184</v>
      </c>
      <c r="F154" s="528" t="s">
        <v>1185</v>
      </c>
      <c r="G154" s="527" t="s">
        <v>1396</v>
      </c>
      <c r="H154" s="527" t="s">
        <v>1397</v>
      </c>
      <c r="I154" s="530">
        <v>2204.6201171875</v>
      </c>
      <c r="J154" s="530">
        <v>5</v>
      </c>
      <c r="K154" s="531">
        <v>11023.099609375</v>
      </c>
    </row>
    <row r="155" spans="1:11" ht="14.4" customHeight="1" x14ac:dyDescent="0.3">
      <c r="A155" s="525" t="s">
        <v>498</v>
      </c>
      <c r="B155" s="526" t="s">
        <v>499</v>
      </c>
      <c r="C155" s="527" t="s">
        <v>516</v>
      </c>
      <c r="D155" s="528" t="s">
        <v>517</v>
      </c>
      <c r="E155" s="527" t="s">
        <v>1184</v>
      </c>
      <c r="F155" s="528" t="s">
        <v>1185</v>
      </c>
      <c r="G155" s="527" t="s">
        <v>1398</v>
      </c>
      <c r="H155" s="527" t="s">
        <v>1399</v>
      </c>
      <c r="I155" s="530">
        <v>926.25400390624998</v>
      </c>
      <c r="J155" s="530">
        <v>5</v>
      </c>
      <c r="K155" s="531">
        <v>4631.27001953125</v>
      </c>
    </row>
    <row r="156" spans="1:11" ht="14.4" customHeight="1" x14ac:dyDescent="0.3">
      <c r="A156" s="525" t="s">
        <v>498</v>
      </c>
      <c r="B156" s="526" t="s">
        <v>499</v>
      </c>
      <c r="C156" s="527" t="s">
        <v>516</v>
      </c>
      <c r="D156" s="528" t="s">
        <v>517</v>
      </c>
      <c r="E156" s="527" t="s">
        <v>1184</v>
      </c>
      <c r="F156" s="528" t="s">
        <v>1185</v>
      </c>
      <c r="G156" s="527" t="s">
        <v>1400</v>
      </c>
      <c r="H156" s="527" t="s">
        <v>1401</v>
      </c>
      <c r="I156" s="530">
        <v>926.25</v>
      </c>
      <c r="J156" s="530">
        <v>3</v>
      </c>
      <c r="K156" s="531">
        <v>2778.760009765625</v>
      </c>
    </row>
    <row r="157" spans="1:11" ht="14.4" customHeight="1" x14ac:dyDescent="0.3">
      <c r="A157" s="525" t="s">
        <v>498</v>
      </c>
      <c r="B157" s="526" t="s">
        <v>499</v>
      </c>
      <c r="C157" s="527" t="s">
        <v>516</v>
      </c>
      <c r="D157" s="528" t="s">
        <v>517</v>
      </c>
      <c r="E157" s="527" t="s">
        <v>1184</v>
      </c>
      <c r="F157" s="528" t="s">
        <v>1185</v>
      </c>
      <c r="G157" s="527" t="s">
        <v>1402</v>
      </c>
      <c r="H157" s="527" t="s">
        <v>1403</v>
      </c>
      <c r="I157" s="530">
        <v>2117.5</v>
      </c>
      <c r="J157" s="530">
        <v>30</v>
      </c>
      <c r="K157" s="531">
        <v>63525</v>
      </c>
    </row>
    <row r="158" spans="1:11" ht="14.4" customHeight="1" x14ac:dyDescent="0.3">
      <c r="A158" s="525" t="s">
        <v>498</v>
      </c>
      <c r="B158" s="526" t="s">
        <v>499</v>
      </c>
      <c r="C158" s="527" t="s">
        <v>516</v>
      </c>
      <c r="D158" s="528" t="s">
        <v>517</v>
      </c>
      <c r="E158" s="527" t="s">
        <v>1184</v>
      </c>
      <c r="F158" s="528" t="s">
        <v>1185</v>
      </c>
      <c r="G158" s="527" t="s">
        <v>1404</v>
      </c>
      <c r="H158" s="527" t="s">
        <v>1405</v>
      </c>
      <c r="I158" s="530">
        <v>8476.2152506510411</v>
      </c>
      <c r="J158" s="530">
        <v>9</v>
      </c>
      <c r="K158" s="531">
        <v>75948.0712890625</v>
      </c>
    </row>
    <row r="159" spans="1:11" ht="14.4" customHeight="1" x14ac:dyDescent="0.3">
      <c r="A159" s="525" t="s">
        <v>498</v>
      </c>
      <c r="B159" s="526" t="s">
        <v>499</v>
      </c>
      <c r="C159" s="527" t="s">
        <v>516</v>
      </c>
      <c r="D159" s="528" t="s">
        <v>517</v>
      </c>
      <c r="E159" s="527" t="s">
        <v>1184</v>
      </c>
      <c r="F159" s="528" t="s">
        <v>1185</v>
      </c>
      <c r="G159" s="527" t="s">
        <v>1406</v>
      </c>
      <c r="H159" s="527" t="s">
        <v>1407</v>
      </c>
      <c r="I159" s="530">
        <v>7248.506392045455</v>
      </c>
      <c r="J159" s="530">
        <v>21</v>
      </c>
      <c r="K159" s="531">
        <v>167440.52171874978</v>
      </c>
    </row>
    <row r="160" spans="1:11" ht="14.4" customHeight="1" x14ac:dyDescent="0.3">
      <c r="A160" s="525" t="s">
        <v>498</v>
      </c>
      <c r="B160" s="526" t="s">
        <v>499</v>
      </c>
      <c r="C160" s="527" t="s">
        <v>516</v>
      </c>
      <c r="D160" s="528" t="s">
        <v>517</v>
      </c>
      <c r="E160" s="527" t="s">
        <v>1184</v>
      </c>
      <c r="F160" s="528" t="s">
        <v>1185</v>
      </c>
      <c r="G160" s="527" t="s">
        <v>1408</v>
      </c>
      <c r="H160" s="527" t="s">
        <v>1409</v>
      </c>
      <c r="I160" s="530">
        <v>8309.0703125</v>
      </c>
      <c r="J160" s="530">
        <v>1</v>
      </c>
      <c r="K160" s="531">
        <v>8309.0703125</v>
      </c>
    </row>
    <row r="161" spans="1:11" ht="14.4" customHeight="1" x14ac:dyDescent="0.3">
      <c r="A161" s="525" t="s">
        <v>498</v>
      </c>
      <c r="B161" s="526" t="s">
        <v>499</v>
      </c>
      <c r="C161" s="527" t="s">
        <v>516</v>
      </c>
      <c r="D161" s="528" t="s">
        <v>517</v>
      </c>
      <c r="E161" s="527" t="s">
        <v>1184</v>
      </c>
      <c r="F161" s="528" t="s">
        <v>1185</v>
      </c>
      <c r="G161" s="527" t="s">
        <v>1410</v>
      </c>
      <c r="H161" s="527" t="s">
        <v>1411</v>
      </c>
      <c r="I161" s="530">
        <v>1.8700000047683716</v>
      </c>
      <c r="J161" s="530">
        <v>300</v>
      </c>
      <c r="K161" s="531">
        <v>561</v>
      </c>
    </row>
    <row r="162" spans="1:11" ht="14.4" customHeight="1" x14ac:dyDescent="0.3">
      <c r="A162" s="525" t="s">
        <v>498</v>
      </c>
      <c r="B162" s="526" t="s">
        <v>499</v>
      </c>
      <c r="C162" s="527" t="s">
        <v>516</v>
      </c>
      <c r="D162" s="528" t="s">
        <v>517</v>
      </c>
      <c r="E162" s="527" t="s">
        <v>1184</v>
      </c>
      <c r="F162" s="528" t="s">
        <v>1185</v>
      </c>
      <c r="G162" s="527" t="s">
        <v>1412</v>
      </c>
      <c r="H162" s="527" t="s">
        <v>1413</v>
      </c>
      <c r="I162" s="530">
        <v>1.9383333722750347</v>
      </c>
      <c r="J162" s="530">
        <v>1400</v>
      </c>
      <c r="K162" s="531">
        <v>2713</v>
      </c>
    </row>
    <row r="163" spans="1:11" ht="14.4" customHeight="1" x14ac:dyDescent="0.3">
      <c r="A163" s="525" t="s">
        <v>498</v>
      </c>
      <c r="B163" s="526" t="s">
        <v>499</v>
      </c>
      <c r="C163" s="527" t="s">
        <v>516</v>
      </c>
      <c r="D163" s="528" t="s">
        <v>517</v>
      </c>
      <c r="E163" s="527" t="s">
        <v>1184</v>
      </c>
      <c r="F163" s="528" t="s">
        <v>1185</v>
      </c>
      <c r="G163" s="527" t="s">
        <v>1414</v>
      </c>
      <c r="H163" s="527" t="s">
        <v>1415</v>
      </c>
      <c r="I163" s="530">
        <v>6.0999999046325684</v>
      </c>
      <c r="J163" s="530">
        <v>40</v>
      </c>
      <c r="K163" s="531">
        <v>244</v>
      </c>
    </row>
    <row r="164" spans="1:11" ht="14.4" customHeight="1" x14ac:dyDescent="0.3">
      <c r="A164" s="525" t="s">
        <v>498</v>
      </c>
      <c r="B164" s="526" t="s">
        <v>499</v>
      </c>
      <c r="C164" s="527" t="s">
        <v>516</v>
      </c>
      <c r="D164" s="528" t="s">
        <v>517</v>
      </c>
      <c r="E164" s="527" t="s">
        <v>1184</v>
      </c>
      <c r="F164" s="528" t="s">
        <v>1185</v>
      </c>
      <c r="G164" s="527" t="s">
        <v>1200</v>
      </c>
      <c r="H164" s="527" t="s">
        <v>1201</v>
      </c>
      <c r="I164" s="530">
        <v>3.4483333826065063</v>
      </c>
      <c r="J164" s="530">
        <v>880</v>
      </c>
      <c r="K164" s="531">
        <v>3033.1999816894531</v>
      </c>
    </row>
    <row r="165" spans="1:11" ht="14.4" customHeight="1" x14ac:dyDescent="0.3">
      <c r="A165" s="525" t="s">
        <v>498</v>
      </c>
      <c r="B165" s="526" t="s">
        <v>499</v>
      </c>
      <c r="C165" s="527" t="s">
        <v>516</v>
      </c>
      <c r="D165" s="528" t="s">
        <v>517</v>
      </c>
      <c r="E165" s="527" t="s">
        <v>1184</v>
      </c>
      <c r="F165" s="528" t="s">
        <v>1185</v>
      </c>
      <c r="G165" s="527" t="s">
        <v>1416</v>
      </c>
      <c r="H165" s="527" t="s">
        <v>1417</v>
      </c>
      <c r="I165" s="530">
        <v>291.70748901367187</v>
      </c>
      <c r="J165" s="530">
        <v>100</v>
      </c>
      <c r="K165" s="531">
        <v>29170.68017578125</v>
      </c>
    </row>
    <row r="166" spans="1:11" ht="14.4" customHeight="1" x14ac:dyDescent="0.3">
      <c r="A166" s="525" t="s">
        <v>498</v>
      </c>
      <c r="B166" s="526" t="s">
        <v>499</v>
      </c>
      <c r="C166" s="527" t="s">
        <v>516</v>
      </c>
      <c r="D166" s="528" t="s">
        <v>517</v>
      </c>
      <c r="E166" s="527" t="s">
        <v>1184</v>
      </c>
      <c r="F166" s="528" t="s">
        <v>1185</v>
      </c>
      <c r="G166" s="527" t="s">
        <v>1418</v>
      </c>
      <c r="H166" s="527" t="s">
        <v>1419</v>
      </c>
      <c r="I166" s="530">
        <v>387.87667083740234</v>
      </c>
      <c r="J166" s="530">
        <v>60</v>
      </c>
      <c r="K166" s="531">
        <v>23272.679809570313</v>
      </c>
    </row>
    <row r="167" spans="1:11" ht="14.4" customHeight="1" x14ac:dyDescent="0.3">
      <c r="A167" s="525" t="s">
        <v>498</v>
      </c>
      <c r="B167" s="526" t="s">
        <v>499</v>
      </c>
      <c r="C167" s="527" t="s">
        <v>516</v>
      </c>
      <c r="D167" s="528" t="s">
        <v>517</v>
      </c>
      <c r="E167" s="527" t="s">
        <v>1184</v>
      </c>
      <c r="F167" s="528" t="s">
        <v>1185</v>
      </c>
      <c r="G167" s="527" t="s">
        <v>1420</v>
      </c>
      <c r="H167" s="527" t="s">
        <v>1421</v>
      </c>
      <c r="I167" s="530">
        <v>1065.4100341796875</v>
      </c>
      <c r="J167" s="530">
        <v>5</v>
      </c>
      <c r="K167" s="531">
        <v>5327.0498046875</v>
      </c>
    </row>
    <row r="168" spans="1:11" ht="14.4" customHeight="1" x14ac:dyDescent="0.3">
      <c r="A168" s="525" t="s">
        <v>498</v>
      </c>
      <c r="B168" s="526" t="s">
        <v>499</v>
      </c>
      <c r="C168" s="527" t="s">
        <v>516</v>
      </c>
      <c r="D168" s="528" t="s">
        <v>517</v>
      </c>
      <c r="E168" s="527" t="s">
        <v>1184</v>
      </c>
      <c r="F168" s="528" t="s">
        <v>1185</v>
      </c>
      <c r="G168" s="527" t="s">
        <v>1422</v>
      </c>
      <c r="H168" s="527" t="s">
        <v>1423</v>
      </c>
      <c r="I168" s="530">
        <v>423.5</v>
      </c>
      <c r="J168" s="530">
        <v>20</v>
      </c>
      <c r="K168" s="531">
        <v>8470</v>
      </c>
    </row>
    <row r="169" spans="1:11" ht="14.4" customHeight="1" x14ac:dyDescent="0.3">
      <c r="A169" s="525" t="s">
        <v>498</v>
      </c>
      <c r="B169" s="526" t="s">
        <v>499</v>
      </c>
      <c r="C169" s="527" t="s">
        <v>516</v>
      </c>
      <c r="D169" s="528" t="s">
        <v>517</v>
      </c>
      <c r="E169" s="527" t="s">
        <v>1184</v>
      </c>
      <c r="F169" s="528" t="s">
        <v>1185</v>
      </c>
      <c r="G169" s="527" t="s">
        <v>1424</v>
      </c>
      <c r="H169" s="527" t="s">
        <v>1425</v>
      </c>
      <c r="I169" s="530">
        <v>415.80874633789062</v>
      </c>
      <c r="J169" s="530">
        <v>90</v>
      </c>
      <c r="K169" s="531">
        <v>37378.64990234375</v>
      </c>
    </row>
    <row r="170" spans="1:11" ht="14.4" customHeight="1" x14ac:dyDescent="0.3">
      <c r="A170" s="525" t="s">
        <v>498</v>
      </c>
      <c r="B170" s="526" t="s">
        <v>499</v>
      </c>
      <c r="C170" s="527" t="s">
        <v>516</v>
      </c>
      <c r="D170" s="528" t="s">
        <v>517</v>
      </c>
      <c r="E170" s="527" t="s">
        <v>1184</v>
      </c>
      <c r="F170" s="528" t="s">
        <v>1185</v>
      </c>
      <c r="G170" s="527" t="s">
        <v>1426</v>
      </c>
      <c r="H170" s="527" t="s">
        <v>1427</v>
      </c>
      <c r="I170" s="530">
        <v>415.43332926432294</v>
      </c>
      <c r="J170" s="530">
        <v>60</v>
      </c>
      <c r="K170" s="531">
        <v>24926</v>
      </c>
    </row>
    <row r="171" spans="1:11" ht="14.4" customHeight="1" x14ac:dyDescent="0.3">
      <c r="A171" s="525" t="s">
        <v>498</v>
      </c>
      <c r="B171" s="526" t="s">
        <v>499</v>
      </c>
      <c r="C171" s="527" t="s">
        <v>516</v>
      </c>
      <c r="D171" s="528" t="s">
        <v>517</v>
      </c>
      <c r="E171" s="527" t="s">
        <v>1184</v>
      </c>
      <c r="F171" s="528" t="s">
        <v>1185</v>
      </c>
      <c r="G171" s="527" t="s">
        <v>1428</v>
      </c>
      <c r="H171" s="527" t="s">
        <v>1429</v>
      </c>
      <c r="I171" s="530">
        <v>310.69749450683594</v>
      </c>
      <c r="J171" s="530">
        <v>20</v>
      </c>
      <c r="K171" s="531">
        <v>6213.91015625</v>
      </c>
    </row>
    <row r="172" spans="1:11" ht="14.4" customHeight="1" x14ac:dyDescent="0.3">
      <c r="A172" s="525" t="s">
        <v>498</v>
      </c>
      <c r="B172" s="526" t="s">
        <v>499</v>
      </c>
      <c r="C172" s="527" t="s">
        <v>516</v>
      </c>
      <c r="D172" s="528" t="s">
        <v>517</v>
      </c>
      <c r="E172" s="527" t="s">
        <v>1184</v>
      </c>
      <c r="F172" s="528" t="s">
        <v>1185</v>
      </c>
      <c r="G172" s="527" t="s">
        <v>1430</v>
      </c>
      <c r="H172" s="527" t="s">
        <v>1431</v>
      </c>
      <c r="I172" s="530">
        <v>976.489990234375</v>
      </c>
      <c r="J172" s="530">
        <v>5</v>
      </c>
      <c r="K172" s="531">
        <v>4882.47021484375</v>
      </c>
    </row>
    <row r="173" spans="1:11" ht="14.4" customHeight="1" x14ac:dyDescent="0.3">
      <c r="A173" s="525" t="s">
        <v>498</v>
      </c>
      <c r="B173" s="526" t="s">
        <v>499</v>
      </c>
      <c r="C173" s="527" t="s">
        <v>516</v>
      </c>
      <c r="D173" s="528" t="s">
        <v>517</v>
      </c>
      <c r="E173" s="527" t="s">
        <v>1184</v>
      </c>
      <c r="F173" s="528" t="s">
        <v>1185</v>
      </c>
      <c r="G173" s="527" t="s">
        <v>1432</v>
      </c>
      <c r="H173" s="527" t="s">
        <v>1433</v>
      </c>
      <c r="I173" s="530">
        <v>985.24666341145837</v>
      </c>
      <c r="J173" s="530">
        <v>15</v>
      </c>
      <c r="K173" s="531">
        <v>14778.76025390625</v>
      </c>
    </row>
    <row r="174" spans="1:11" ht="14.4" customHeight="1" x14ac:dyDescent="0.3">
      <c r="A174" s="525" t="s">
        <v>498</v>
      </c>
      <c r="B174" s="526" t="s">
        <v>499</v>
      </c>
      <c r="C174" s="527" t="s">
        <v>516</v>
      </c>
      <c r="D174" s="528" t="s">
        <v>517</v>
      </c>
      <c r="E174" s="527" t="s">
        <v>1184</v>
      </c>
      <c r="F174" s="528" t="s">
        <v>1185</v>
      </c>
      <c r="G174" s="527" t="s">
        <v>1434</v>
      </c>
      <c r="H174" s="527" t="s">
        <v>1435</v>
      </c>
      <c r="I174" s="530">
        <v>1065.0219482421876</v>
      </c>
      <c r="J174" s="530">
        <v>25</v>
      </c>
      <c r="K174" s="531">
        <v>26625.46044921875</v>
      </c>
    </row>
    <row r="175" spans="1:11" ht="14.4" customHeight="1" x14ac:dyDescent="0.3">
      <c r="A175" s="525" t="s">
        <v>498</v>
      </c>
      <c r="B175" s="526" t="s">
        <v>499</v>
      </c>
      <c r="C175" s="527" t="s">
        <v>516</v>
      </c>
      <c r="D175" s="528" t="s">
        <v>517</v>
      </c>
      <c r="E175" s="527" t="s">
        <v>1184</v>
      </c>
      <c r="F175" s="528" t="s">
        <v>1185</v>
      </c>
      <c r="G175" s="527" t="s">
        <v>1436</v>
      </c>
      <c r="H175" s="527" t="s">
        <v>1437</v>
      </c>
      <c r="I175" s="530">
        <v>78.665831883748368</v>
      </c>
      <c r="J175" s="530">
        <v>440</v>
      </c>
      <c r="K175" s="531">
        <v>37751.120017111301</v>
      </c>
    </row>
    <row r="176" spans="1:11" ht="14.4" customHeight="1" x14ac:dyDescent="0.3">
      <c r="A176" s="525" t="s">
        <v>498</v>
      </c>
      <c r="B176" s="526" t="s">
        <v>499</v>
      </c>
      <c r="C176" s="527" t="s">
        <v>516</v>
      </c>
      <c r="D176" s="528" t="s">
        <v>517</v>
      </c>
      <c r="E176" s="527" t="s">
        <v>1184</v>
      </c>
      <c r="F176" s="528" t="s">
        <v>1185</v>
      </c>
      <c r="G176" s="527" t="s">
        <v>1438</v>
      </c>
      <c r="H176" s="527" t="s">
        <v>1439</v>
      </c>
      <c r="I176" s="530">
        <v>85.669998168945313</v>
      </c>
      <c r="J176" s="530">
        <v>10</v>
      </c>
      <c r="K176" s="531">
        <v>856.67999267578125</v>
      </c>
    </row>
    <row r="177" spans="1:11" ht="14.4" customHeight="1" x14ac:dyDescent="0.3">
      <c r="A177" s="525" t="s">
        <v>498</v>
      </c>
      <c r="B177" s="526" t="s">
        <v>499</v>
      </c>
      <c r="C177" s="527" t="s">
        <v>516</v>
      </c>
      <c r="D177" s="528" t="s">
        <v>517</v>
      </c>
      <c r="E177" s="527" t="s">
        <v>1184</v>
      </c>
      <c r="F177" s="528" t="s">
        <v>1185</v>
      </c>
      <c r="G177" s="527" t="s">
        <v>1206</v>
      </c>
      <c r="H177" s="527" t="s">
        <v>1207</v>
      </c>
      <c r="I177" s="530">
        <v>17.979999542236328</v>
      </c>
      <c r="J177" s="530">
        <v>150</v>
      </c>
      <c r="K177" s="531">
        <v>2697</v>
      </c>
    </row>
    <row r="178" spans="1:11" ht="14.4" customHeight="1" x14ac:dyDescent="0.3">
      <c r="A178" s="525" t="s">
        <v>498</v>
      </c>
      <c r="B178" s="526" t="s">
        <v>499</v>
      </c>
      <c r="C178" s="527" t="s">
        <v>516</v>
      </c>
      <c r="D178" s="528" t="s">
        <v>517</v>
      </c>
      <c r="E178" s="527" t="s">
        <v>1184</v>
      </c>
      <c r="F178" s="528" t="s">
        <v>1185</v>
      </c>
      <c r="G178" s="527" t="s">
        <v>1440</v>
      </c>
      <c r="H178" s="527" t="s">
        <v>1441</v>
      </c>
      <c r="I178" s="530">
        <v>15.289999961853027</v>
      </c>
      <c r="J178" s="530">
        <v>50</v>
      </c>
      <c r="K178" s="531">
        <v>764.719970703125</v>
      </c>
    </row>
    <row r="179" spans="1:11" ht="14.4" customHeight="1" x14ac:dyDescent="0.3">
      <c r="A179" s="525" t="s">
        <v>498</v>
      </c>
      <c r="B179" s="526" t="s">
        <v>499</v>
      </c>
      <c r="C179" s="527" t="s">
        <v>516</v>
      </c>
      <c r="D179" s="528" t="s">
        <v>517</v>
      </c>
      <c r="E179" s="527" t="s">
        <v>1184</v>
      </c>
      <c r="F179" s="528" t="s">
        <v>1185</v>
      </c>
      <c r="G179" s="527" t="s">
        <v>1208</v>
      </c>
      <c r="H179" s="527" t="s">
        <v>1209</v>
      </c>
      <c r="I179" s="530">
        <v>15.300000190734863</v>
      </c>
      <c r="J179" s="530">
        <v>50</v>
      </c>
      <c r="K179" s="531">
        <v>765</v>
      </c>
    </row>
    <row r="180" spans="1:11" ht="14.4" customHeight="1" x14ac:dyDescent="0.3">
      <c r="A180" s="525" t="s">
        <v>498</v>
      </c>
      <c r="B180" s="526" t="s">
        <v>499</v>
      </c>
      <c r="C180" s="527" t="s">
        <v>516</v>
      </c>
      <c r="D180" s="528" t="s">
        <v>517</v>
      </c>
      <c r="E180" s="527" t="s">
        <v>1184</v>
      </c>
      <c r="F180" s="528" t="s">
        <v>1185</v>
      </c>
      <c r="G180" s="527" t="s">
        <v>1442</v>
      </c>
      <c r="H180" s="527" t="s">
        <v>1443</v>
      </c>
      <c r="I180" s="530">
        <v>4007.75</v>
      </c>
      <c r="J180" s="530">
        <v>3</v>
      </c>
      <c r="K180" s="531">
        <v>12023.25</v>
      </c>
    </row>
    <row r="181" spans="1:11" ht="14.4" customHeight="1" x14ac:dyDescent="0.3">
      <c r="A181" s="525" t="s">
        <v>498</v>
      </c>
      <c r="B181" s="526" t="s">
        <v>499</v>
      </c>
      <c r="C181" s="527" t="s">
        <v>516</v>
      </c>
      <c r="D181" s="528" t="s">
        <v>517</v>
      </c>
      <c r="E181" s="527" t="s">
        <v>1184</v>
      </c>
      <c r="F181" s="528" t="s">
        <v>1185</v>
      </c>
      <c r="G181" s="527" t="s">
        <v>1444</v>
      </c>
      <c r="H181" s="527" t="s">
        <v>1445</v>
      </c>
      <c r="I181" s="530">
        <v>4007.75</v>
      </c>
      <c r="J181" s="530">
        <v>5</v>
      </c>
      <c r="K181" s="531">
        <v>20038.75</v>
      </c>
    </row>
    <row r="182" spans="1:11" ht="14.4" customHeight="1" x14ac:dyDescent="0.3">
      <c r="A182" s="525" t="s">
        <v>498</v>
      </c>
      <c r="B182" s="526" t="s">
        <v>499</v>
      </c>
      <c r="C182" s="527" t="s">
        <v>516</v>
      </c>
      <c r="D182" s="528" t="s">
        <v>517</v>
      </c>
      <c r="E182" s="527" t="s">
        <v>1184</v>
      </c>
      <c r="F182" s="528" t="s">
        <v>1185</v>
      </c>
      <c r="G182" s="527" t="s">
        <v>1446</v>
      </c>
      <c r="H182" s="527" t="s">
        <v>1447</v>
      </c>
      <c r="I182" s="530">
        <v>3461.5</v>
      </c>
      <c r="J182" s="530">
        <v>80</v>
      </c>
      <c r="K182" s="531">
        <v>276920</v>
      </c>
    </row>
    <row r="183" spans="1:11" ht="14.4" customHeight="1" x14ac:dyDescent="0.3">
      <c r="A183" s="525" t="s">
        <v>498</v>
      </c>
      <c r="B183" s="526" t="s">
        <v>499</v>
      </c>
      <c r="C183" s="527" t="s">
        <v>516</v>
      </c>
      <c r="D183" s="528" t="s">
        <v>517</v>
      </c>
      <c r="E183" s="527" t="s">
        <v>1184</v>
      </c>
      <c r="F183" s="528" t="s">
        <v>1185</v>
      </c>
      <c r="G183" s="527" t="s">
        <v>1448</v>
      </c>
      <c r="H183" s="527" t="s">
        <v>1449</v>
      </c>
      <c r="I183" s="530">
        <v>3527.050048828125</v>
      </c>
      <c r="J183" s="530">
        <v>228</v>
      </c>
      <c r="K183" s="531">
        <v>804167.4033203125</v>
      </c>
    </row>
    <row r="184" spans="1:11" ht="14.4" customHeight="1" x14ac:dyDescent="0.3">
      <c r="A184" s="525" t="s">
        <v>498</v>
      </c>
      <c r="B184" s="526" t="s">
        <v>499</v>
      </c>
      <c r="C184" s="527" t="s">
        <v>516</v>
      </c>
      <c r="D184" s="528" t="s">
        <v>517</v>
      </c>
      <c r="E184" s="527" t="s">
        <v>1184</v>
      </c>
      <c r="F184" s="528" t="s">
        <v>1185</v>
      </c>
      <c r="G184" s="527" t="s">
        <v>1450</v>
      </c>
      <c r="H184" s="527" t="s">
        <v>1451</v>
      </c>
      <c r="I184" s="530">
        <v>2861.979939778646</v>
      </c>
      <c r="J184" s="530">
        <v>6</v>
      </c>
      <c r="K184" s="531">
        <v>17171.879638671875</v>
      </c>
    </row>
    <row r="185" spans="1:11" ht="14.4" customHeight="1" x14ac:dyDescent="0.3">
      <c r="A185" s="525" t="s">
        <v>498</v>
      </c>
      <c r="B185" s="526" t="s">
        <v>499</v>
      </c>
      <c r="C185" s="527" t="s">
        <v>516</v>
      </c>
      <c r="D185" s="528" t="s">
        <v>517</v>
      </c>
      <c r="E185" s="527" t="s">
        <v>1184</v>
      </c>
      <c r="F185" s="528" t="s">
        <v>1185</v>
      </c>
      <c r="G185" s="527" t="s">
        <v>1452</v>
      </c>
      <c r="H185" s="527" t="s">
        <v>1453</v>
      </c>
      <c r="I185" s="530">
        <v>3735.9053059895832</v>
      </c>
      <c r="J185" s="530">
        <v>18</v>
      </c>
      <c r="K185" s="531">
        <v>72037.499277343974</v>
      </c>
    </row>
    <row r="186" spans="1:11" ht="14.4" customHeight="1" x14ac:dyDescent="0.3">
      <c r="A186" s="525" t="s">
        <v>498</v>
      </c>
      <c r="B186" s="526" t="s">
        <v>499</v>
      </c>
      <c r="C186" s="527" t="s">
        <v>516</v>
      </c>
      <c r="D186" s="528" t="s">
        <v>517</v>
      </c>
      <c r="E186" s="527" t="s">
        <v>1184</v>
      </c>
      <c r="F186" s="528" t="s">
        <v>1185</v>
      </c>
      <c r="G186" s="527" t="s">
        <v>1210</v>
      </c>
      <c r="H186" s="527" t="s">
        <v>1211</v>
      </c>
      <c r="I186" s="530">
        <v>4.0300002098083496</v>
      </c>
      <c r="J186" s="530">
        <v>500</v>
      </c>
      <c r="K186" s="531">
        <v>2015</v>
      </c>
    </row>
    <row r="187" spans="1:11" ht="14.4" customHeight="1" x14ac:dyDescent="0.3">
      <c r="A187" s="525" t="s">
        <v>498</v>
      </c>
      <c r="B187" s="526" t="s">
        <v>499</v>
      </c>
      <c r="C187" s="527" t="s">
        <v>516</v>
      </c>
      <c r="D187" s="528" t="s">
        <v>517</v>
      </c>
      <c r="E187" s="527" t="s">
        <v>1184</v>
      </c>
      <c r="F187" s="528" t="s">
        <v>1185</v>
      </c>
      <c r="G187" s="527" t="s">
        <v>1454</v>
      </c>
      <c r="H187" s="527" t="s">
        <v>1455</v>
      </c>
      <c r="I187" s="530">
        <v>1331</v>
      </c>
      <c r="J187" s="530">
        <v>1</v>
      </c>
      <c r="K187" s="531">
        <v>1331</v>
      </c>
    </row>
    <row r="188" spans="1:11" ht="14.4" customHeight="1" x14ac:dyDescent="0.3">
      <c r="A188" s="525" t="s">
        <v>498</v>
      </c>
      <c r="B188" s="526" t="s">
        <v>499</v>
      </c>
      <c r="C188" s="527" t="s">
        <v>516</v>
      </c>
      <c r="D188" s="528" t="s">
        <v>517</v>
      </c>
      <c r="E188" s="527" t="s">
        <v>1184</v>
      </c>
      <c r="F188" s="528" t="s">
        <v>1185</v>
      </c>
      <c r="G188" s="527" t="s">
        <v>1218</v>
      </c>
      <c r="H188" s="527" t="s">
        <v>1219</v>
      </c>
      <c r="I188" s="530">
        <v>79.604999542236328</v>
      </c>
      <c r="J188" s="530">
        <v>8</v>
      </c>
      <c r="K188" s="531">
        <v>636.8599853515625</v>
      </c>
    </row>
    <row r="189" spans="1:11" ht="14.4" customHeight="1" x14ac:dyDescent="0.3">
      <c r="A189" s="525" t="s">
        <v>498</v>
      </c>
      <c r="B189" s="526" t="s">
        <v>499</v>
      </c>
      <c r="C189" s="527" t="s">
        <v>516</v>
      </c>
      <c r="D189" s="528" t="s">
        <v>517</v>
      </c>
      <c r="E189" s="527" t="s">
        <v>1184</v>
      </c>
      <c r="F189" s="528" t="s">
        <v>1185</v>
      </c>
      <c r="G189" s="527" t="s">
        <v>1456</v>
      </c>
      <c r="H189" s="527" t="s">
        <v>1457</v>
      </c>
      <c r="I189" s="530">
        <v>830.90997314453125</v>
      </c>
      <c r="J189" s="530">
        <v>3</v>
      </c>
      <c r="K189" s="531">
        <v>2492.719970703125</v>
      </c>
    </row>
    <row r="190" spans="1:11" ht="14.4" customHeight="1" x14ac:dyDescent="0.3">
      <c r="A190" s="525" t="s">
        <v>498</v>
      </c>
      <c r="B190" s="526" t="s">
        <v>499</v>
      </c>
      <c r="C190" s="527" t="s">
        <v>516</v>
      </c>
      <c r="D190" s="528" t="s">
        <v>517</v>
      </c>
      <c r="E190" s="527" t="s">
        <v>1184</v>
      </c>
      <c r="F190" s="528" t="s">
        <v>1185</v>
      </c>
      <c r="G190" s="527" t="s">
        <v>1458</v>
      </c>
      <c r="H190" s="527" t="s">
        <v>1459</v>
      </c>
      <c r="I190" s="530">
        <v>406.20001220703125</v>
      </c>
      <c r="J190" s="530">
        <v>15</v>
      </c>
      <c r="K190" s="531">
        <v>6093</v>
      </c>
    </row>
    <row r="191" spans="1:11" ht="14.4" customHeight="1" x14ac:dyDescent="0.3">
      <c r="A191" s="525" t="s">
        <v>498</v>
      </c>
      <c r="B191" s="526" t="s">
        <v>499</v>
      </c>
      <c r="C191" s="527" t="s">
        <v>516</v>
      </c>
      <c r="D191" s="528" t="s">
        <v>517</v>
      </c>
      <c r="E191" s="527" t="s">
        <v>1184</v>
      </c>
      <c r="F191" s="528" t="s">
        <v>1185</v>
      </c>
      <c r="G191" s="527" t="s">
        <v>1460</v>
      </c>
      <c r="H191" s="527" t="s">
        <v>1461</v>
      </c>
      <c r="I191" s="530">
        <v>652.30999755859375</v>
      </c>
      <c r="J191" s="530">
        <v>15</v>
      </c>
      <c r="K191" s="531">
        <v>9784.650146484375</v>
      </c>
    </row>
    <row r="192" spans="1:11" ht="14.4" customHeight="1" x14ac:dyDescent="0.3">
      <c r="A192" s="525" t="s">
        <v>498</v>
      </c>
      <c r="B192" s="526" t="s">
        <v>499</v>
      </c>
      <c r="C192" s="527" t="s">
        <v>516</v>
      </c>
      <c r="D192" s="528" t="s">
        <v>517</v>
      </c>
      <c r="E192" s="527" t="s">
        <v>1184</v>
      </c>
      <c r="F192" s="528" t="s">
        <v>1185</v>
      </c>
      <c r="G192" s="527" t="s">
        <v>1462</v>
      </c>
      <c r="H192" s="527" t="s">
        <v>1463</v>
      </c>
      <c r="I192" s="530">
        <v>277.91000366210937</v>
      </c>
      <c r="J192" s="530">
        <v>5</v>
      </c>
      <c r="K192" s="531">
        <v>1389.56005859375</v>
      </c>
    </row>
    <row r="193" spans="1:11" ht="14.4" customHeight="1" x14ac:dyDescent="0.3">
      <c r="A193" s="525" t="s">
        <v>498</v>
      </c>
      <c r="B193" s="526" t="s">
        <v>499</v>
      </c>
      <c r="C193" s="527" t="s">
        <v>516</v>
      </c>
      <c r="D193" s="528" t="s">
        <v>517</v>
      </c>
      <c r="E193" s="527" t="s">
        <v>1184</v>
      </c>
      <c r="F193" s="528" t="s">
        <v>1185</v>
      </c>
      <c r="G193" s="527" t="s">
        <v>1464</v>
      </c>
      <c r="H193" s="527" t="s">
        <v>1465</v>
      </c>
      <c r="I193" s="530">
        <v>30.860000610351562</v>
      </c>
      <c r="J193" s="530">
        <v>25</v>
      </c>
      <c r="K193" s="531">
        <v>771.3800048828125</v>
      </c>
    </row>
    <row r="194" spans="1:11" ht="14.4" customHeight="1" x14ac:dyDescent="0.3">
      <c r="A194" s="525" t="s">
        <v>498</v>
      </c>
      <c r="B194" s="526" t="s">
        <v>499</v>
      </c>
      <c r="C194" s="527" t="s">
        <v>516</v>
      </c>
      <c r="D194" s="528" t="s">
        <v>517</v>
      </c>
      <c r="E194" s="527" t="s">
        <v>1184</v>
      </c>
      <c r="F194" s="528" t="s">
        <v>1185</v>
      </c>
      <c r="G194" s="527" t="s">
        <v>1466</v>
      </c>
      <c r="H194" s="527" t="s">
        <v>1467</v>
      </c>
      <c r="I194" s="530">
        <v>658.239990234375</v>
      </c>
      <c r="J194" s="530">
        <v>5</v>
      </c>
      <c r="K194" s="531">
        <v>3291.199951171875</v>
      </c>
    </row>
    <row r="195" spans="1:11" ht="14.4" customHeight="1" x14ac:dyDescent="0.3">
      <c r="A195" s="525" t="s">
        <v>498</v>
      </c>
      <c r="B195" s="526" t="s">
        <v>499</v>
      </c>
      <c r="C195" s="527" t="s">
        <v>516</v>
      </c>
      <c r="D195" s="528" t="s">
        <v>517</v>
      </c>
      <c r="E195" s="527" t="s">
        <v>1184</v>
      </c>
      <c r="F195" s="528" t="s">
        <v>1185</v>
      </c>
      <c r="G195" s="527" t="s">
        <v>1468</v>
      </c>
      <c r="H195" s="527" t="s">
        <v>1469</v>
      </c>
      <c r="I195" s="530">
        <v>803.2071533203125</v>
      </c>
      <c r="J195" s="530">
        <v>30</v>
      </c>
      <c r="K195" s="531">
        <v>28112.269296875224</v>
      </c>
    </row>
    <row r="196" spans="1:11" ht="14.4" customHeight="1" x14ac:dyDescent="0.3">
      <c r="A196" s="525" t="s">
        <v>498</v>
      </c>
      <c r="B196" s="526" t="s">
        <v>499</v>
      </c>
      <c r="C196" s="527" t="s">
        <v>516</v>
      </c>
      <c r="D196" s="528" t="s">
        <v>517</v>
      </c>
      <c r="E196" s="527" t="s">
        <v>1184</v>
      </c>
      <c r="F196" s="528" t="s">
        <v>1185</v>
      </c>
      <c r="G196" s="527" t="s">
        <v>1470</v>
      </c>
      <c r="H196" s="527" t="s">
        <v>1471</v>
      </c>
      <c r="I196" s="530">
        <v>998.25</v>
      </c>
      <c r="J196" s="530">
        <v>5</v>
      </c>
      <c r="K196" s="531">
        <v>4991.25</v>
      </c>
    </row>
    <row r="197" spans="1:11" ht="14.4" customHeight="1" x14ac:dyDescent="0.3">
      <c r="A197" s="525" t="s">
        <v>498</v>
      </c>
      <c r="B197" s="526" t="s">
        <v>499</v>
      </c>
      <c r="C197" s="527" t="s">
        <v>516</v>
      </c>
      <c r="D197" s="528" t="s">
        <v>517</v>
      </c>
      <c r="E197" s="527" t="s">
        <v>1184</v>
      </c>
      <c r="F197" s="528" t="s">
        <v>1185</v>
      </c>
      <c r="G197" s="527" t="s">
        <v>1472</v>
      </c>
      <c r="H197" s="527" t="s">
        <v>1473</v>
      </c>
      <c r="I197" s="530">
        <v>564.66998291015625</v>
      </c>
      <c r="J197" s="530">
        <v>45</v>
      </c>
      <c r="K197" s="531">
        <v>25410.15087890625</v>
      </c>
    </row>
    <row r="198" spans="1:11" ht="14.4" customHeight="1" x14ac:dyDescent="0.3">
      <c r="A198" s="525" t="s">
        <v>498</v>
      </c>
      <c r="B198" s="526" t="s">
        <v>499</v>
      </c>
      <c r="C198" s="527" t="s">
        <v>516</v>
      </c>
      <c r="D198" s="528" t="s">
        <v>517</v>
      </c>
      <c r="E198" s="527" t="s">
        <v>1184</v>
      </c>
      <c r="F198" s="528" t="s">
        <v>1185</v>
      </c>
      <c r="G198" s="527" t="s">
        <v>1474</v>
      </c>
      <c r="H198" s="527" t="s">
        <v>1475</v>
      </c>
      <c r="I198" s="530">
        <v>998.25</v>
      </c>
      <c r="J198" s="530">
        <v>5</v>
      </c>
      <c r="K198" s="531">
        <v>4991.25</v>
      </c>
    </row>
    <row r="199" spans="1:11" ht="14.4" customHeight="1" x14ac:dyDescent="0.3">
      <c r="A199" s="525" t="s">
        <v>498</v>
      </c>
      <c r="B199" s="526" t="s">
        <v>499</v>
      </c>
      <c r="C199" s="527" t="s">
        <v>516</v>
      </c>
      <c r="D199" s="528" t="s">
        <v>517</v>
      </c>
      <c r="E199" s="527" t="s">
        <v>1184</v>
      </c>
      <c r="F199" s="528" t="s">
        <v>1185</v>
      </c>
      <c r="G199" s="527" t="s">
        <v>1476</v>
      </c>
      <c r="H199" s="527" t="s">
        <v>1477</v>
      </c>
      <c r="I199" s="530">
        <v>564.66998291015625</v>
      </c>
      <c r="J199" s="530">
        <v>105</v>
      </c>
      <c r="K199" s="531">
        <v>59290.370361328125</v>
      </c>
    </row>
    <row r="200" spans="1:11" ht="14.4" customHeight="1" x14ac:dyDescent="0.3">
      <c r="A200" s="525" t="s">
        <v>498</v>
      </c>
      <c r="B200" s="526" t="s">
        <v>499</v>
      </c>
      <c r="C200" s="527" t="s">
        <v>516</v>
      </c>
      <c r="D200" s="528" t="s">
        <v>517</v>
      </c>
      <c r="E200" s="527" t="s">
        <v>1184</v>
      </c>
      <c r="F200" s="528" t="s">
        <v>1185</v>
      </c>
      <c r="G200" s="527" t="s">
        <v>1478</v>
      </c>
      <c r="H200" s="527" t="s">
        <v>1479</v>
      </c>
      <c r="I200" s="530">
        <v>998.25</v>
      </c>
      <c r="J200" s="530">
        <v>95</v>
      </c>
      <c r="K200" s="531">
        <v>94833.740234375</v>
      </c>
    </row>
    <row r="201" spans="1:11" ht="14.4" customHeight="1" x14ac:dyDescent="0.3">
      <c r="A201" s="525" t="s">
        <v>498</v>
      </c>
      <c r="B201" s="526" t="s">
        <v>499</v>
      </c>
      <c r="C201" s="527" t="s">
        <v>516</v>
      </c>
      <c r="D201" s="528" t="s">
        <v>517</v>
      </c>
      <c r="E201" s="527" t="s">
        <v>1184</v>
      </c>
      <c r="F201" s="528" t="s">
        <v>1185</v>
      </c>
      <c r="G201" s="527" t="s">
        <v>1480</v>
      </c>
      <c r="H201" s="527" t="s">
        <v>1481</v>
      </c>
      <c r="I201" s="530">
        <v>564.66998291015625</v>
      </c>
      <c r="J201" s="530">
        <v>5</v>
      </c>
      <c r="K201" s="531">
        <v>2823.35009765625</v>
      </c>
    </row>
    <row r="202" spans="1:11" ht="14.4" customHeight="1" x14ac:dyDescent="0.3">
      <c r="A202" s="525" t="s">
        <v>498</v>
      </c>
      <c r="B202" s="526" t="s">
        <v>499</v>
      </c>
      <c r="C202" s="527" t="s">
        <v>516</v>
      </c>
      <c r="D202" s="528" t="s">
        <v>517</v>
      </c>
      <c r="E202" s="527" t="s">
        <v>1184</v>
      </c>
      <c r="F202" s="528" t="s">
        <v>1185</v>
      </c>
      <c r="G202" s="527" t="s">
        <v>1482</v>
      </c>
      <c r="H202" s="527" t="s">
        <v>1483</v>
      </c>
      <c r="I202" s="530">
        <v>998.25</v>
      </c>
      <c r="J202" s="530">
        <v>40</v>
      </c>
      <c r="K202" s="531">
        <v>39930</v>
      </c>
    </row>
    <row r="203" spans="1:11" ht="14.4" customHeight="1" x14ac:dyDescent="0.3">
      <c r="A203" s="525" t="s">
        <v>498</v>
      </c>
      <c r="B203" s="526" t="s">
        <v>499</v>
      </c>
      <c r="C203" s="527" t="s">
        <v>516</v>
      </c>
      <c r="D203" s="528" t="s">
        <v>517</v>
      </c>
      <c r="E203" s="527" t="s">
        <v>1184</v>
      </c>
      <c r="F203" s="528" t="s">
        <v>1185</v>
      </c>
      <c r="G203" s="527" t="s">
        <v>1484</v>
      </c>
      <c r="H203" s="527" t="s">
        <v>1485</v>
      </c>
      <c r="I203" s="530">
        <v>564.66998291015625</v>
      </c>
      <c r="J203" s="530">
        <v>50</v>
      </c>
      <c r="K203" s="531">
        <v>28233.520751953125</v>
      </c>
    </row>
    <row r="204" spans="1:11" ht="14.4" customHeight="1" x14ac:dyDescent="0.3">
      <c r="A204" s="525" t="s">
        <v>498</v>
      </c>
      <c r="B204" s="526" t="s">
        <v>499</v>
      </c>
      <c r="C204" s="527" t="s">
        <v>516</v>
      </c>
      <c r="D204" s="528" t="s">
        <v>517</v>
      </c>
      <c r="E204" s="527" t="s">
        <v>1184</v>
      </c>
      <c r="F204" s="528" t="s">
        <v>1185</v>
      </c>
      <c r="G204" s="527" t="s">
        <v>1486</v>
      </c>
      <c r="H204" s="527" t="s">
        <v>1487</v>
      </c>
      <c r="I204" s="530">
        <v>998.25</v>
      </c>
      <c r="J204" s="530">
        <v>45</v>
      </c>
      <c r="K204" s="531">
        <v>44921.25</v>
      </c>
    </row>
    <row r="205" spans="1:11" ht="14.4" customHeight="1" x14ac:dyDescent="0.3">
      <c r="A205" s="525" t="s">
        <v>498</v>
      </c>
      <c r="B205" s="526" t="s">
        <v>499</v>
      </c>
      <c r="C205" s="527" t="s">
        <v>516</v>
      </c>
      <c r="D205" s="528" t="s">
        <v>517</v>
      </c>
      <c r="E205" s="527" t="s">
        <v>1184</v>
      </c>
      <c r="F205" s="528" t="s">
        <v>1185</v>
      </c>
      <c r="G205" s="527" t="s">
        <v>1488</v>
      </c>
      <c r="H205" s="527" t="s">
        <v>1489</v>
      </c>
      <c r="I205" s="530">
        <v>564.66998291015625</v>
      </c>
      <c r="J205" s="530">
        <v>5</v>
      </c>
      <c r="K205" s="531">
        <v>2823.35009765625</v>
      </c>
    </row>
    <row r="206" spans="1:11" ht="14.4" customHeight="1" x14ac:dyDescent="0.3">
      <c r="A206" s="525" t="s">
        <v>498</v>
      </c>
      <c r="B206" s="526" t="s">
        <v>499</v>
      </c>
      <c r="C206" s="527" t="s">
        <v>516</v>
      </c>
      <c r="D206" s="528" t="s">
        <v>517</v>
      </c>
      <c r="E206" s="527" t="s">
        <v>1184</v>
      </c>
      <c r="F206" s="528" t="s">
        <v>1185</v>
      </c>
      <c r="G206" s="527" t="s">
        <v>1490</v>
      </c>
      <c r="H206" s="527" t="s">
        <v>1491</v>
      </c>
      <c r="I206" s="530">
        <v>4225.3915318080353</v>
      </c>
      <c r="J206" s="530">
        <v>9</v>
      </c>
      <c r="K206" s="531">
        <v>38028.52099609375</v>
      </c>
    </row>
    <row r="207" spans="1:11" ht="14.4" customHeight="1" x14ac:dyDescent="0.3">
      <c r="A207" s="525" t="s">
        <v>498</v>
      </c>
      <c r="B207" s="526" t="s">
        <v>499</v>
      </c>
      <c r="C207" s="527" t="s">
        <v>516</v>
      </c>
      <c r="D207" s="528" t="s">
        <v>517</v>
      </c>
      <c r="E207" s="527" t="s">
        <v>1184</v>
      </c>
      <c r="F207" s="528" t="s">
        <v>1185</v>
      </c>
      <c r="G207" s="527" t="s">
        <v>1492</v>
      </c>
      <c r="H207" s="527" t="s">
        <v>1493</v>
      </c>
      <c r="I207" s="530">
        <v>3535.139892578125</v>
      </c>
      <c r="J207" s="530">
        <v>1</v>
      </c>
      <c r="K207" s="531">
        <v>3535.139892578125</v>
      </c>
    </row>
    <row r="208" spans="1:11" ht="14.4" customHeight="1" x14ac:dyDescent="0.3">
      <c r="A208" s="525" t="s">
        <v>498</v>
      </c>
      <c r="B208" s="526" t="s">
        <v>499</v>
      </c>
      <c r="C208" s="527" t="s">
        <v>516</v>
      </c>
      <c r="D208" s="528" t="s">
        <v>517</v>
      </c>
      <c r="E208" s="527" t="s">
        <v>1184</v>
      </c>
      <c r="F208" s="528" t="s">
        <v>1185</v>
      </c>
      <c r="G208" s="527" t="s">
        <v>1494</v>
      </c>
      <c r="H208" s="527" t="s">
        <v>1495</v>
      </c>
      <c r="I208" s="530">
        <v>4253.183430989583</v>
      </c>
      <c r="J208" s="530">
        <v>3</v>
      </c>
      <c r="K208" s="531">
        <v>12759.55029296875</v>
      </c>
    </row>
    <row r="209" spans="1:11" ht="14.4" customHeight="1" x14ac:dyDescent="0.3">
      <c r="A209" s="525" t="s">
        <v>498</v>
      </c>
      <c r="B209" s="526" t="s">
        <v>499</v>
      </c>
      <c r="C209" s="527" t="s">
        <v>516</v>
      </c>
      <c r="D209" s="528" t="s">
        <v>517</v>
      </c>
      <c r="E209" s="527" t="s">
        <v>1184</v>
      </c>
      <c r="F209" s="528" t="s">
        <v>1185</v>
      </c>
      <c r="G209" s="527" t="s">
        <v>1496</v>
      </c>
      <c r="H209" s="527" t="s">
        <v>1497</v>
      </c>
      <c r="I209" s="530">
        <v>4023.2666829427085</v>
      </c>
      <c r="J209" s="530">
        <v>5</v>
      </c>
      <c r="K209" s="531">
        <v>20116.300048828125</v>
      </c>
    </row>
    <row r="210" spans="1:11" ht="14.4" customHeight="1" x14ac:dyDescent="0.3">
      <c r="A210" s="525" t="s">
        <v>498</v>
      </c>
      <c r="B210" s="526" t="s">
        <v>499</v>
      </c>
      <c r="C210" s="527" t="s">
        <v>516</v>
      </c>
      <c r="D210" s="528" t="s">
        <v>517</v>
      </c>
      <c r="E210" s="527" t="s">
        <v>1184</v>
      </c>
      <c r="F210" s="528" t="s">
        <v>1185</v>
      </c>
      <c r="G210" s="527" t="s">
        <v>1498</v>
      </c>
      <c r="H210" s="527" t="s">
        <v>1499</v>
      </c>
      <c r="I210" s="530">
        <v>4023.25</v>
      </c>
      <c r="J210" s="530">
        <v>2</v>
      </c>
      <c r="K210" s="531">
        <v>8046.5</v>
      </c>
    </row>
    <row r="211" spans="1:11" ht="14.4" customHeight="1" x14ac:dyDescent="0.3">
      <c r="A211" s="525" t="s">
        <v>498</v>
      </c>
      <c r="B211" s="526" t="s">
        <v>499</v>
      </c>
      <c r="C211" s="527" t="s">
        <v>516</v>
      </c>
      <c r="D211" s="528" t="s">
        <v>517</v>
      </c>
      <c r="E211" s="527" t="s">
        <v>1184</v>
      </c>
      <c r="F211" s="528" t="s">
        <v>1185</v>
      </c>
      <c r="G211" s="527" t="s">
        <v>1500</v>
      </c>
      <c r="H211" s="527" t="s">
        <v>1501</v>
      </c>
      <c r="I211" s="530">
        <v>3844.659912109375</v>
      </c>
      <c r="J211" s="530">
        <v>2</v>
      </c>
      <c r="K211" s="531">
        <v>7689.31005859375</v>
      </c>
    </row>
    <row r="212" spans="1:11" ht="14.4" customHeight="1" x14ac:dyDescent="0.3">
      <c r="A212" s="525" t="s">
        <v>498</v>
      </c>
      <c r="B212" s="526" t="s">
        <v>499</v>
      </c>
      <c r="C212" s="527" t="s">
        <v>516</v>
      </c>
      <c r="D212" s="528" t="s">
        <v>517</v>
      </c>
      <c r="E212" s="527" t="s">
        <v>1184</v>
      </c>
      <c r="F212" s="528" t="s">
        <v>1185</v>
      </c>
      <c r="G212" s="527" t="s">
        <v>1502</v>
      </c>
      <c r="H212" s="527" t="s">
        <v>1503</v>
      </c>
      <c r="I212" s="530">
        <v>4038.2900390625</v>
      </c>
      <c r="J212" s="530">
        <v>1</v>
      </c>
      <c r="K212" s="531">
        <v>4038.2900390625</v>
      </c>
    </row>
    <row r="213" spans="1:11" ht="14.4" customHeight="1" x14ac:dyDescent="0.3">
      <c r="A213" s="525" t="s">
        <v>498</v>
      </c>
      <c r="B213" s="526" t="s">
        <v>499</v>
      </c>
      <c r="C213" s="527" t="s">
        <v>516</v>
      </c>
      <c r="D213" s="528" t="s">
        <v>517</v>
      </c>
      <c r="E213" s="527" t="s">
        <v>1184</v>
      </c>
      <c r="F213" s="528" t="s">
        <v>1185</v>
      </c>
      <c r="G213" s="527" t="s">
        <v>1504</v>
      </c>
      <c r="H213" s="527" t="s">
        <v>1505</v>
      </c>
      <c r="I213" s="530">
        <v>4046.969970703125</v>
      </c>
      <c r="J213" s="530">
        <v>1</v>
      </c>
      <c r="K213" s="531">
        <v>4046.969970703125</v>
      </c>
    </row>
    <row r="214" spans="1:11" ht="14.4" customHeight="1" x14ac:dyDescent="0.3">
      <c r="A214" s="525" t="s">
        <v>498</v>
      </c>
      <c r="B214" s="526" t="s">
        <v>499</v>
      </c>
      <c r="C214" s="527" t="s">
        <v>516</v>
      </c>
      <c r="D214" s="528" t="s">
        <v>517</v>
      </c>
      <c r="E214" s="527" t="s">
        <v>1184</v>
      </c>
      <c r="F214" s="528" t="s">
        <v>1185</v>
      </c>
      <c r="G214" s="527" t="s">
        <v>1506</v>
      </c>
      <c r="H214" s="527" t="s">
        <v>1507</v>
      </c>
      <c r="I214" s="530">
        <v>4080.7224731445312</v>
      </c>
      <c r="J214" s="530">
        <v>4</v>
      </c>
      <c r="K214" s="531">
        <v>16322.889892578125</v>
      </c>
    </row>
    <row r="215" spans="1:11" ht="14.4" customHeight="1" x14ac:dyDescent="0.3">
      <c r="A215" s="525" t="s">
        <v>498</v>
      </c>
      <c r="B215" s="526" t="s">
        <v>499</v>
      </c>
      <c r="C215" s="527" t="s">
        <v>516</v>
      </c>
      <c r="D215" s="528" t="s">
        <v>517</v>
      </c>
      <c r="E215" s="527" t="s">
        <v>1184</v>
      </c>
      <c r="F215" s="528" t="s">
        <v>1185</v>
      </c>
      <c r="G215" s="527" t="s">
        <v>1508</v>
      </c>
      <c r="H215" s="527" t="s">
        <v>1509</v>
      </c>
      <c r="I215" s="530">
        <v>4046.969970703125</v>
      </c>
      <c r="J215" s="530">
        <v>1</v>
      </c>
      <c r="K215" s="531">
        <v>4046.969970703125</v>
      </c>
    </row>
    <row r="216" spans="1:11" ht="14.4" customHeight="1" x14ac:dyDescent="0.3">
      <c r="A216" s="525" t="s">
        <v>498</v>
      </c>
      <c r="B216" s="526" t="s">
        <v>499</v>
      </c>
      <c r="C216" s="527" t="s">
        <v>516</v>
      </c>
      <c r="D216" s="528" t="s">
        <v>517</v>
      </c>
      <c r="E216" s="527" t="s">
        <v>1184</v>
      </c>
      <c r="F216" s="528" t="s">
        <v>1185</v>
      </c>
      <c r="G216" s="527" t="s">
        <v>1510</v>
      </c>
      <c r="H216" s="527" t="s">
        <v>1511</v>
      </c>
      <c r="I216" s="530">
        <v>4046.969970703125</v>
      </c>
      <c r="J216" s="530">
        <v>1</v>
      </c>
      <c r="K216" s="531">
        <v>4046.969970703125</v>
      </c>
    </row>
    <row r="217" spans="1:11" ht="14.4" customHeight="1" x14ac:dyDescent="0.3">
      <c r="A217" s="525" t="s">
        <v>498</v>
      </c>
      <c r="B217" s="526" t="s">
        <v>499</v>
      </c>
      <c r="C217" s="527" t="s">
        <v>516</v>
      </c>
      <c r="D217" s="528" t="s">
        <v>517</v>
      </c>
      <c r="E217" s="527" t="s">
        <v>1184</v>
      </c>
      <c r="F217" s="528" t="s">
        <v>1185</v>
      </c>
      <c r="G217" s="527" t="s">
        <v>1512</v>
      </c>
      <c r="H217" s="527" t="s">
        <v>1513</v>
      </c>
      <c r="I217" s="530">
        <v>2432.10009765625</v>
      </c>
      <c r="J217" s="530">
        <v>2</v>
      </c>
      <c r="K217" s="531">
        <v>4864.2001953125</v>
      </c>
    </row>
    <row r="218" spans="1:11" ht="14.4" customHeight="1" x14ac:dyDescent="0.3">
      <c r="A218" s="525" t="s">
        <v>498</v>
      </c>
      <c r="B218" s="526" t="s">
        <v>499</v>
      </c>
      <c r="C218" s="527" t="s">
        <v>516</v>
      </c>
      <c r="D218" s="528" t="s">
        <v>517</v>
      </c>
      <c r="E218" s="527" t="s">
        <v>1184</v>
      </c>
      <c r="F218" s="528" t="s">
        <v>1185</v>
      </c>
      <c r="G218" s="527" t="s">
        <v>1514</v>
      </c>
      <c r="H218" s="527" t="s">
        <v>1515</v>
      </c>
      <c r="I218" s="530">
        <v>2707.0683051215278</v>
      </c>
      <c r="J218" s="530">
        <v>40</v>
      </c>
      <c r="K218" s="531">
        <v>108208.65942382812</v>
      </c>
    </row>
    <row r="219" spans="1:11" ht="14.4" customHeight="1" x14ac:dyDescent="0.3">
      <c r="A219" s="525" t="s">
        <v>498</v>
      </c>
      <c r="B219" s="526" t="s">
        <v>499</v>
      </c>
      <c r="C219" s="527" t="s">
        <v>516</v>
      </c>
      <c r="D219" s="528" t="s">
        <v>517</v>
      </c>
      <c r="E219" s="527" t="s">
        <v>1184</v>
      </c>
      <c r="F219" s="528" t="s">
        <v>1185</v>
      </c>
      <c r="G219" s="527" t="s">
        <v>1516</v>
      </c>
      <c r="H219" s="527" t="s">
        <v>1517</v>
      </c>
      <c r="I219" s="530">
        <v>4436.2900390625</v>
      </c>
      <c r="J219" s="530">
        <v>7</v>
      </c>
      <c r="K219" s="531">
        <v>30445.7001953125</v>
      </c>
    </row>
    <row r="220" spans="1:11" ht="14.4" customHeight="1" x14ac:dyDescent="0.3">
      <c r="A220" s="525" t="s">
        <v>498</v>
      </c>
      <c r="B220" s="526" t="s">
        <v>499</v>
      </c>
      <c r="C220" s="527" t="s">
        <v>516</v>
      </c>
      <c r="D220" s="528" t="s">
        <v>517</v>
      </c>
      <c r="E220" s="527" t="s">
        <v>1184</v>
      </c>
      <c r="F220" s="528" t="s">
        <v>1185</v>
      </c>
      <c r="G220" s="527" t="s">
        <v>1518</v>
      </c>
      <c r="H220" s="527" t="s">
        <v>1519</v>
      </c>
      <c r="I220" s="530">
        <v>4123.546712239583</v>
      </c>
      <c r="J220" s="530">
        <v>12</v>
      </c>
      <c r="K220" s="531">
        <v>55222.620239257813</v>
      </c>
    </row>
    <row r="221" spans="1:11" ht="14.4" customHeight="1" x14ac:dyDescent="0.3">
      <c r="A221" s="525" t="s">
        <v>498</v>
      </c>
      <c r="B221" s="526" t="s">
        <v>499</v>
      </c>
      <c r="C221" s="527" t="s">
        <v>516</v>
      </c>
      <c r="D221" s="528" t="s">
        <v>517</v>
      </c>
      <c r="E221" s="527" t="s">
        <v>1184</v>
      </c>
      <c r="F221" s="528" t="s">
        <v>1185</v>
      </c>
      <c r="G221" s="527" t="s">
        <v>1520</v>
      </c>
      <c r="H221" s="527" t="s">
        <v>1521</v>
      </c>
      <c r="I221" s="530">
        <v>2323.9585658482142</v>
      </c>
      <c r="J221" s="530">
        <v>6</v>
      </c>
      <c r="K221" s="531">
        <v>16267.639960937202</v>
      </c>
    </row>
    <row r="222" spans="1:11" ht="14.4" customHeight="1" x14ac:dyDescent="0.3">
      <c r="A222" s="525" t="s">
        <v>498</v>
      </c>
      <c r="B222" s="526" t="s">
        <v>499</v>
      </c>
      <c r="C222" s="527" t="s">
        <v>516</v>
      </c>
      <c r="D222" s="528" t="s">
        <v>517</v>
      </c>
      <c r="E222" s="527" t="s">
        <v>1184</v>
      </c>
      <c r="F222" s="528" t="s">
        <v>1185</v>
      </c>
      <c r="G222" s="527" t="s">
        <v>1522</v>
      </c>
      <c r="H222" s="527" t="s">
        <v>1523</v>
      </c>
      <c r="I222" s="530">
        <v>4223.099934895833</v>
      </c>
      <c r="J222" s="530">
        <v>4</v>
      </c>
      <c r="K222" s="531">
        <v>16768.5595703125</v>
      </c>
    </row>
    <row r="223" spans="1:11" ht="14.4" customHeight="1" x14ac:dyDescent="0.3">
      <c r="A223" s="525" t="s">
        <v>498</v>
      </c>
      <c r="B223" s="526" t="s">
        <v>499</v>
      </c>
      <c r="C223" s="527" t="s">
        <v>516</v>
      </c>
      <c r="D223" s="528" t="s">
        <v>517</v>
      </c>
      <c r="E223" s="527" t="s">
        <v>1184</v>
      </c>
      <c r="F223" s="528" t="s">
        <v>1185</v>
      </c>
      <c r="G223" s="527" t="s">
        <v>1524</v>
      </c>
      <c r="H223" s="527" t="s">
        <v>1525</v>
      </c>
      <c r="I223" s="530">
        <v>4012.2922634548613</v>
      </c>
      <c r="J223" s="530">
        <v>12</v>
      </c>
      <c r="K223" s="531">
        <v>54183.980292968452</v>
      </c>
    </row>
    <row r="224" spans="1:11" ht="14.4" customHeight="1" x14ac:dyDescent="0.3">
      <c r="A224" s="525" t="s">
        <v>498</v>
      </c>
      <c r="B224" s="526" t="s">
        <v>499</v>
      </c>
      <c r="C224" s="527" t="s">
        <v>516</v>
      </c>
      <c r="D224" s="528" t="s">
        <v>517</v>
      </c>
      <c r="E224" s="527" t="s">
        <v>1184</v>
      </c>
      <c r="F224" s="528" t="s">
        <v>1185</v>
      </c>
      <c r="G224" s="527" t="s">
        <v>1526</v>
      </c>
      <c r="H224" s="527" t="s">
        <v>1527</v>
      </c>
      <c r="I224" s="530">
        <v>4976.25</v>
      </c>
      <c r="J224" s="530">
        <v>1</v>
      </c>
      <c r="K224" s="531">
        <v>4976.25</v>
      </c>
    </row>
    <row r="225" spans="1:11" ht="14.4" customHeight="1" x14ac:dyDescent="0.3">
      <c r="A225" s="525" t="s">
        <v>498</v>
      </c>
      <c r="B225" s="526" t="s">
        <v>499</v>
      </c>
      <c r="C225" s="527" t="s">
        <v>516</v>
      </c>
      <c r="D225" s="528" t="s">
        <v>517</v>
      </c>
      <c r="E225" s="527" t="s">
        <v>1184</v>
      </c>
      <c r="F225" s="528" t="s">
        <v>1185</v>
      </c>
      <c r="G225" s="527" t="s">
        <v>1528</v>
      </c>
      <c r="H225" s="527" t="s">
        <v>1529</v>
      </c>
      <c r="I225" s="530">
        <v>9.1999998092651367</v>
      </c>
      <c r="J225" s="530">
        <v>100</v>
      </c>
      <c r="K225" s="531">
        <v>920</v>
      </c>
    </row>
    <row r="226" spans="1:11" ht="14.4" customHeight="1" x14ac:dyDescent="0.3">
      <c r="A226" s="525" t="s">
        <v>498</v>
      </c>
      <c r="B226" s="526" t="s">
        <v>499</v>
      </c>
      <c r="C226" s="527" t="s">
        <v>516</v>
      </c>
      <c r="D226" s="528" t="s">
        <v>517</v>
      </c>
      <c r="E226" s="527" t="s">
        <v>1184</v>
      </c>
      <c r="F226" s="528" t="s">
        <v>1185</v>
      </c>
      <c r="G226" s="527" t="s">
        <v>1530</v>
      </c>
      <c r="H226" s="527" t="s">
        <v>1531</v>
      </c>
      <c r="I226" s="530">
        <v>11538.873372395834</v>
      </c>
      <c r="J226" s="530">
        <v>4</v>
      </c>
      <c r="K226" s="531">
        <v>46155.400390625</v>
      </c>
    </row>
    <row r="227" spans="1:11" ht="14.4" customHeight="1" x14ac:dyDescent="0.3">
      <c r="A227" s="525" t="s">
        <v>498</v>
      </c>
      <c r="B227" s="526" t="s">
        <v>499</v>
      </c>
      <c r="C227" s="527" t="s">
        <v>516</v>
      </c>
      <c r="D227" s="528" t="s">
        <v>517</v>
      </c>
      <c r="E227" s="527" t="s">
        <v>1184</v>
      </c>
      <c r="F227" s="528" t="s">
        <v>1185</v>
      </c>
      <c r="G227" s="527" t="s">
        <v>1532</v>
      </c>
      <c r="H227" s="527" t="s">
        <v>1533</v>
      </c>
      <c r="I227" s="530">
        <v>6.1833332379659014</v>
      </c>
      <c r="J227" s="530">
        <v>70</v>
      </c>
      <c r="K227" s="531">
        <v>432.70000457763672</v>
      </c>
    </row>
    <row r="228" spans="1:11" ht="14.4" customHeight="1" x14ac:dyDescent="0.3">
      <c r="A228" s="525" t="s">
        <v>498</v>
      </c>
      <c r="B228" s="526" t="s">
        <v>499</v>
      </c>
      <c r="C228" s="527" t="s">
        <v>516</v>
      </c>
      <c r="D228" s="528" t="s">
        <v>517</v>
      </c>
      <c r="E228" s="527" t="s">
        <v>1184</v>
      </c>
      <c r="F228" s="528" t="s">
        <v>1185</v>
      </c>
      <c r="G228" s="527" t="s">
        <v>1534</v>
      </c>
      <c r="H228" s="527" t="s">
        <v>1535</v>
      </c>
      <c r="I228" s="530">
        <v>449.75</v>
      </c>
      <c r="J228" s="530">
        <v>304</v>
      </c>
      <c r="K228" s="531">
        <v>136725.08032226563</v>
      </c>
    </row>
    <row r="229" spans="1:11" ht="14.4" customHeight="1" x14ac:dyDescent="0.3">
      <c r="A229" s="525" t="s">
        <v>498</v>
      </c>
      <c r="B229" s="526" t="s">
        <v>499</v>
      </c>
      <c r="C229" s="527" t="s">
        <v>516</v>
      </c>
      <c r="D229" s="528" t="s">
        <v>517</v>
      </c>
      <c r="E229" s="527" t="s">
        <v>1184</v>
      </c>
      <c r="F229" s="528" t="s">
        <v>1185</v>
      </c>
      <c r="G229" s="527" t="s">
        <v>1536</v>
      </c>
      <c r="H229" s="527" t="s">
        <v>1537</v>
      </c>
      <c r="I229" s="530">
        <v>482.54000854492187</v>
      </c>
      <c r="J229" s="530">
        <v>414</v>
      </c>
      <c r="K229" s="531">
        <v>199771.56372070312</v>
      </c>
    </row>
    <row r="230" spans="1:11" ht="14.4" customHeight="1" x14ac:dyDescent="0.3">
      <c r="A230" s="525" t="s">
        <v>498</v>
      </c>
      <c r="B230" s="526" t="s">
        <v>499</v>
      </c>
      <c r="C230" s="527" t="s">
        <v>516</v>
      </c>
      <c r="D230" s="528" t="s">
        <v>517</v>
      </c>
      <c r="E230" s="527" t="s">
        <v>1184</v>
      </c>
      <c r="F230" s="528" t="s">
        <v>1185</v>
      </c>
      <c r="G230" s="527" t="s">
        <v>1538</v>
      </c>
      <c r="H230" s="527" t="s">
        <v>1539</v>
      </c>
      <c r="I230" s="530">
        <v>986.11667887369788</v>
      </c>
      <c r="J230" s="530">
        <v>290</v>
      </c>
      <c r="K230" s="531">
        <v>285972.51953125</v>
      </c>
    </row>
    <row r="231" spans="1:11" ht="14.4" customHeight="1" x14ac:dyDescent="0.3">
      <c r="A231" s="525" t="s">
        <v>498</v>
      </c>
      <c r="B231" s="526" t="s">
        <v>499</v>
      </c>
      <c r="C231" s="527" t="s">
        <v>516</v>
      </c>
      <c r="D231" s="528" t="s">
        <v>517</v>
      </c>
      <c r="E231" s="527" t="s">
        <v>1184</v>
      </c>
      <c r="F231" s="528" t="s">
        <v>1185</v>
      </c>
      <c r="G231" s="527" t="s">
        <v>1540</v>
      </c>
      <c r="H231" s="527" t="s">
        <v>1541</v>
      </c>
      <c r="I231" s="530">
        <v>3.440000057220459</v>
      </c>
      <c r="J231" s="530">
        <v>100</v>
      </c>
      <c r="K231" s="531">
        <v>343.6400146484375</v>
      </c>
    </row>
    <row r="232" spans="1:11" ht="14.4" customHeight="1" x14ac:dyDescent="0.3">
      <c r="A232" s="525" t="s">
        <v>498</v>
      </c>
      <c r="B232" s="526" t="s">
        <v>499</v>
      </c>
      <c r="C232" s="527" t="s">
        <v>516</v>
      </c>
      <c r="D232" s="528" t="s">
        <v>517</v>
      </c>
      <c r="E232" s="527" t="s">
        <v>1184</v>
      </c>
      <c r="F232" s="528" t="s">
        <v>1185</v>
      </c>
      <c r="G232" s="527" t="s">
        <v>1226</v>
      </c>
      <c r="H232" s="527" t="s">
        <v>1227</v>
      </c>
      <c r="I232" s="530">
        <v>1.0950000286102295</v>
      </c>
      <c r="J232" s="530">
        <v>200</v>
      </c>
      <c r="K232" s="531">
        <v>219</v>
      </c>
    </row>
    <row r="233" spans="1:11" ht="14.4" customHeight="1" x14ac:dyDescent="0.3">
      <c r="A233" s="525" t="s">
        <v>498</v>
      </c>
      <c r="B233" s="526" t="s">
        <v>499</v>
      </c>
      <c r="C233" s="527" t="s">
        <v>516</v>
      </c>
      <c r="D233" s="528" t="s">
        <v>517</v>
      </c>
      <c r="E233" s="527" t="s">
        <v>1184</v>
      </c>
      <c r="F233" s="528" t="s">
        <v>1185</v>
      </c>
      <c r="G233" s="527" t="s">
        <v>1542</v>
      </c>
      <c r="H233" s="527" t="s">
        <v>1543</v>
      </c>
      <c r="I233" s="530">
        <v>5.038333336512248</v>
      </c>
      <c r="J233" s="530">
        <v>600</v>
      </c>
      <c r="K233" s="531">
        <v>3021.2000427246094</v>
      </c>
    </row>
    <row r="234" spans="1:11" ht="14.4" customHeight="1" x14ac:dyDescent="0.3">
      <c r="A234" s="525" t="s">
        <v>498</v>
      </c>
      <c r="B234" s="526" t="s">
        <v>499</v>
      </c>
      <c r="C234" s="527" t="s">
        <v>516</v>
      </c>
      <c r="D234" s="528" t="s">
        <v>517</v>
      </c>
      <c r="E234" s="527" t="s">
        <v>1184</v>
      </c>
      <c r="F234" s="528" t="s">
        <v>1185</v>
      </c>
      <c r="G234" s="527" t="s">
        <v>1228</v>
      </c>
      <c r="H234" s="527" t="s">
        <v>1229</v>
      </c>
      <c r="I234" s="530">
        <v>0.47999998927116394</v>
      </c>
      <c r="J234" s="530">
        <v>300</v>
      </c>
      <c r="K234" s="531">
        <v>144</v>
      </c>
    </row>
    <row r="235" spans="1:11" ht="14.4" customHeight="1" x14ac:dyDescent="0.3">
      <c r="A235" s="525" t="s">
        <v>498</v>
      </c>
      <c r="B235" s="526" t="s">
        <v>499</v>
      </c>
      <c r="C235" s="527" t="s">
        <v>516</v>
      </c>
      <c r="D235" s="528" t="s">
        <v>517</v>
      </c>
      <c r="E235" s="527" t="s">
        <v>1184</v>
      </c>
      <c r="F235" s="528" t="s">
        <v>1185</v>
      </c>
      <c r="G235" s="527" t="s">
        <v>1230</v>
      </c>
      <c r="H235" s="527" t="s">
        <v>1231</v>
      </c>
      <c r="I235" s="530">
        <v>1.6766666173934937</v>
      </c>
      <c r="J235" s="530">
        <v>300</v>
      </c>
      <c r="K235" s="531">
        <v>503</v>
      </c>
    </row>
    <row r="236" spans="1:11" ht="14.4" customHeight="1" x14ac:dyDescent="0.3">
      <c r="A236" s="525" t="s">
        <v>498</v>
      </c>
      <c r="B236" s="526" t="s">
        <v>499</v>
      </c>
      <c r="C236" s="527" t="s">
        <v>516</v>
      </c>
      <c r="D236" s="528" t="s">
        <v>517</v>
      </c>
      <c r="E236" s="527" t="s">
        <v>1184</v>
      </c>
      <c r="F236" s="528" t="s">
        <v>1185</v>
      </c>
      <c r="G236" s="527" t="s">
        <v>1232</v>
      </c>
      <c r="H236" s="527" t="s">
        <v>1233</v>
      </c>
      <c r="I236" s="530">
        <v>0.67000001668930054</v>
      </c>
      <c r="J236" s="530">
        <v>100</v>
      </c>
      <c r="K236" s="531">
        <v>67</v>
      </c>
    </row>
    <row r="237" spans="1:11" ht="14.4" customHeight="1" x14ac:dyDescent="0.3">
      <c r="A237" s="525" t="s">
        <v>498</v>
      </c>
      <c r="B237" s="526" t="s">
        <v>499</v>
      </c>
      <c r="C237" s="527" t="s">
        <v>516</v>
      </c>
      <c r="D237" s="528" t="s">
        <v>517</v>
      </c>
      <c r="E237" s="527" t="s">
        <v>1184</v>
      </c>
      <c r="F237" s="528" t="s">
        <v>1185</v>
      </c>
      <c r="G237" s="527" t="s">
        <v>1544</v>
      </c>
      <c r="H237" s="527" t="s">
        <v>1545</v>
      </c>
      <c r="I237" s="530">
        <v>14.460000038146973</v>
      </c>
      <c r="J237" s="530">
        <v>100</v>
      </c>
      <c r="K237" s="531">
        <v>1445.9100341796875</v>
      </c>
    </row>
    <row r="238" spans="1:11" ht="14.4" customHeight="1" x14ac:dyDescent="0.3">
      <c r="A238" s="525" t="s">
        <v>498</v>
      </c>
      <c r="B238" s="526" t="s">
        <v>499</v>
      </c>
      <c r="C238" s="527" t="s">
        <v>516</v>
      </c>
      <c r="D238" s="528" t="s">
        <v>517</v>
      </c>
      <c r="E238" s="527" t="s">
        <v>1184</v>
      </c>
      <c r="F238" s="528" t="s">
        <v>1185</v>
      </c>
      <c r="G238" s="527" t="s">
        <v>1546</v>
      </c>
      <c r="H238" s="527" t="s">
        <v>1547</v>
      </c>
      <c r="I238" s="530">
        <v>9.1449999809265137</v>
      </c>
      <c r="J238" s="530">
        <v>200</v>
      </c>
      <c r="K238" s="531">
        <v>1828.1600341796875</v>
      </c>
    </row>
    <row r="239" spans="1:11" ht="14.4" customHeight="1" x14ac:dyDescent="0.3">
      <c r="A239" s="525" t="s">
        <v>498</v>
      </c>
      <c r="B239" s="526" t="s">
        <v>499</v>
      </c>
      <c r="C239" s="527" t="s">
        <v>516</v>
      </c>
      <c r="D239" s="528" t="s">
        <v>517</v>
      </c>
      <c r="E239" s="527" t="s">
        <v>1184</v>
      </c>
      <c r="F239" s="528" t="s">
        <v>1185</v>
      </c>
      <c r="G239" s="527" t="s">
        <v>1548</v>
      </c>
      <c r="H239" s="527" t="s">
        <v>1549</v>
      </c>
      <c r="I239" s="530">
        <v>7.429999828338623</v>
      </c>
      <c r="J239" s="530">
        <v>100</v>
      </c>
      <c r="K239" s="531">
        <v>743</v>
      </c>
    </row>
    <row r="240" spans="1:11" ht="14.4" customHeight="1" x14ac:dyDescent="0.3">
      <c r="A240" s="525" t="s">
        <v>498</v>
      </c>
      <c r="B240" s="526" t="s">
        <v>499</v>
      </c>
      <c r="C240" s="527" t="s">
        <v>516</v>
      </c>
      <c r="D240" s="528" t="s">
        <v>517</v>
      </c>
      <c r="E240" s="527" t="s">
        <v>1184</v>
      </c>
      <c r="F240" s="528" t="s">
        <v>1185</v>
      </c>
      <c r="G240" s="527" t="s">
        <v>1550</v>
      </c>
      <c r="H240" s="527" t="s">
        <v>1551</v>
      </c>
      <c r="I240" s="530">
        <v>457.3800048828125</v>
      </c>
      <c r="J240" s="530">
        <v>3</v>
      </c>
      <c r="K240" s="531">
        <v>1372.1400146484375</v>
      </c>
    </row>
    <row r="241" spans="1:11" ht="14.4" customHeight="1" x14ac:dyDescent="0.3">
      <c r="A241" s="525" t="s">
        <v>498</v>
      </c>
      <c r="B241" s="526" t="s">
        <v>499</v>
      </c>
      <c r="C241" s="527" t="s">
        <v>516</v>
      </c>
      <c r="D241" s="528" t="s">
        <v>517</v>
      </c>
      <c r="E241" s="527" t="s">
        <v>1184</v>
      </c>
      <c r="F241" s="528" t="s">
        <v>1185</v>
      </c>
      <c r="G241" s="527" t="s">
        <v>1552</v>
      </c>
      <c r="H241" s="527" t="s">
        <v>1553</v>
      </c>
      <c r="I241" s="530">
        <v>665.97998046875</v>
      </c>
      <c r="J241" s="530">
        <v>100</v>
      </c>
      <c r="K241" s="531">
        <v>66598.3984375</v>
      </c>
    </row>
    <row r="242" spans="1:11" ht="14.4" customHeight="1" x14ac:dyDescent="0.3">
      <c r="A242" s="525" t="s">
        <v>498</v>
      </c>
      <c r="B242" s="526" t="s">
        <v>499</v>
      </c>
      <c r="C242" s="527" t="s">
        <v>516</v>
      </c>
      <c r="D242" s="528" t="s">
        <v>517</v>
      </c>
      <c r="E242" s="527" t="s">
        <v>1248</v>
      </c>
      <c r="F242" s="528" t="s">
        <v>1249</v>
      </c>
      <c r="G242" s="527" t="s">
        <v>1250</v>
      </c>
      <c r="H242" s="527" t="s">
        <v>1251</v>
      </c>
      <c r="I242" s="530">
        <v>9.9800001780192051</v>
      </c>
      <c r="J242" s="530">
        <v>300</v>
      </c>
      <c r="K242" s="531">
        <v>2966.7000122070312</v>
      </c>
    </row>
    <row r="243" spans="1:11" ht="14.4" customHeight="1" x14ac:dyDescent="0.3">
      <c r="A243" s="525" t="s">
        <v>498</v>
      </c>
      <c r="B243" s="526" t="s">
        <v>499</v>
      </c>
      <c r="C243" s="527" t="s">
        <v>516</v>
      </c>
      <c r="D243" s="528" t="s">
        <v>517</v>
      </c>
      <c r="E243" s="527" t="s">
        <v>1252</v>
      </c>
      <c r="F243" s="528" t="s">
        <v>1253</v>
      </c>
      <c r="G243" s="527" t="s">
        <v>1554</v>
      </c>
      <c r="H243" s="527" t="s">
        <v>1555</v>
      </c>
      <c r="I243" s="530">
        <v>34.159999847412109</v>
      </c>
      <c r="J243" s="530">
        <v>72</v>
      </c>
      <c r="K243" s="531">
        <v>2459.39990234375</v>
      </c>
    </row>
    <row r="244" spans="1:11" ht="14.4" customHeight="1" x14ac:dyDescent="0.3">
      <c r="A244" s="525" t="s">
        <v>498</v>
      </c>
      <c r="B244" s="526" t="s">
        <v>499</v>
      </c>
      <c r="C244" s="527" t="s">
        <v>516</v>
      </c>
      <c r="D244" s="528" t="s">
        <v>517</v>
      </c>
      <c r="E244" s="527" t="s">
        <v>1252</v>
      </c>
      <c r="F244" s="528" t="s">
        <v>1253</v>
      </c>
      <c r="G244" s="527" t="s">
        <v>1556</v>
      </c>
      <c r="H244" s="527" t="s">
        <v>1557</v>
      </c>
      <c r="I244" s="530">
        <v>87.839996337890625</v>
      </c>
      <c r="J244" s="530">
        <v>96</v>
      </c>
      <c r="K244" s="531">
        <v>8432.240234375</v>
      </c>
    </row>
    <row r="245" spans="1:11" ht="14.4" customHeight="1" x14ac:dyDescent="0.3">
      <c r="A245" s="525" t="s">
        <v>498</v>
      </c>
      <c r="B245" s="526" t="s">
        <v>499</v>
      </c>
      <c r="C245" s="527" t="s">
        <v>516</v>
      </c>
      <c r="D245" s="528" t="s">
        <v>517</v>
      </c>
      <c r="E245" s="527" t="s">
        <v>1256</v>
      </c>
      <c r="F245" s="528" t="s">
        <v>1257</v>
      </c>
      <c r="G245" s="527" t="s">
        <v>1558</v>
      </c>
      <c r="H245" s="527" t="s">
        <v>1559</v>
      </c>
      <c r="I245" s="530">
        <v>10.984999656677246</v>
      </c>
      <c r="J245" s="530">
        <v>60</v>
      </c>
      <c r="K245" s="531">
        <v>658.98001098632812</v>
      </c>
    </row>
    <row r="246" spans="1:11" ht="14.4" customHeight="1" x14ac:dyDescent="0.3">
      <c r="A246" s="525" t="s">
        <v>498</v>
      </c>
      <c r="B246" s="526" t="s">
        <v>499</v>
      </c>
      <c r="C246" s="527" t="s">
        <v>516</v>
      </c>
      <c r="D246" s="528" t="s">
        <v>517</v>
      </c>
      <c r="E246" s="527" t="s">
        <v>1256</v>
      </c>
      <c r="F246" s="528" t="s">
        <v>1257</v>
      </c>
      <c r="G246" s="527" t="s">
        <v>1260</v>
      </c>
      <c r="H246" s="527" t="s">
        <v>1261</v>
      </c>
      <c r="I246" s="530">
        <v>0.30000001192092896</v>
      </c>
      <c r="J246" s="530">
        <v>100</v>
      </c>
      <c r="K246" s="531">
        <v>30</v>
      </c>
    </row>
    <row r="247" spans="1:11" ht="14.4" customHeight="1" x14ac:dyDescent="0.3">
      <c r="A247" s="525" t="s">
        <v>498</v>
      </c>
      <c r="B247" s="526" t="s">
        <v>499</v>
      </c>
      <c r="C247" s="527" t="s">
        <v>516</v>
      </c>
      <c r="D247" s="528" t="s">
        <v>517</v>
      </c>
      <c r="E247" s="527" t="s">
        <v>1256</v>
      </c>
      <c r="F247" s="528" t="s">
        <v>1257</v>
      </c>
      <c r="G247" s="527" t="s">
        <v>1560</v>
      </c>
      <c r="H247" s="527" t="s">
        <v>1561</v>
      </c>
      <c r="I247" s="530">
        <v>0.30200001001358034</v>
      </c>
      <c r="J247" s="530">
        <v>500</v>
      </c>
      <c r="K247" s="531">
        <v>151</v>
      </c>
    </row>
    <row r="248" spans="1:11" ht="14.4" customHeight="1" x14ac:dyDescent="0.3">
      <c r="A248" s="525" t="s">
        <v>498</v>
      </c>
      <c r="B248" s="526" t="s">
        <v>499</v>
      </c>
      <c r="C248" s="527" t="s">
        <v>516</v>
      </c>
      <c r="D248" s="528" t="s">
        <v>517</v>
      </c>
      <c r="E248" s="527" t="s">
        <v>1256</v>
      </c>
      <c r="F248" s="528" t="s">
        <v>1257</v>
      </c>
      <c r="G248" s="527" t="s">
        <v>1264</v>
      </c>
      <c r="H248" s="527" t="s">
        <v>1265</v>
      </c>
      <c r="I248" s="530">
        <v>0.51500001549720764</v>
      </c>
      <c r="J248" s="530">
        <v>200</v>
      </c>
      <c r="K248" s="531">
        <v>103</v>
      </c>
    </row>
    <row r="249" spans="1:11" ht="14.4" customHeight="1" x14ac:dyDescent="0.3">
      <c r="A249" s="525" t="s">
        <v>498</v>
      </c>
      <c r="B249" s="526" t="s">
        <v>499</v>
      </c>
      <c r="C249" s="527" t="s">
        <v>516</v>
      </c>
      <c r="D249" s="528" t="s">
        <v>517</v>
      </c>
      <c r="E249" s="527" t="s">
        <v>1266</v>
      </c>
      <c r="F249" s="528" t="s">
        <v>1267</v>
      </c>
      <c r="G249" s="527" t="s">
        <v>1268</v>
      </c>
      <c r="H249" s="527" t="s">
        <v>1269</v>
      </c>
      <c r="I249" s="530">
        <v>0.68833333253860474</v>
      </c>
      <c r="J249" s="530">
        <v>2400</v>
      </c>
      <c r="K249" s="531">
        <v>1650</v>
      </c>
    </row>
    <row r="250" spans="1:11" ht="14.4" customHeight="1" x14ac:dyDescent="0.3">
      <c r="A250" s="525" t="s">
        <v>498</v>
      </c>
      <c r="B250" s="526" t="s">
        <v>499</v>
      </c>
      <c r="C250" s="527" t="s">
        <v>516</v>
      </c>
      <c r="D250" s="528" t="s">
        <v>517</v>
      </c>
      <c r="E250" s="527" t="s">
        <v>1266</v>
      </c>
      <c r="F250" s="528" t="s">
        <v>1267</v>
      </c>
      <c r="G250" s="527" t="s">
        <v>1270</v>
      </c>
      <c r="H250" s="527" t="s">
        <v>1271</v>
      </c>
      <c r="I250" s="530">
        <v>0.68999999761581421</v>
      </c>
      <c r="J250" s="530">
        <v>3000</v>
      </c>
      <c r="K250" s="531">
        <v>2070</v>
      </c>
    </row>
    <row r="251" spans="1:11" ht="14.4" customHeight="1" x14ac:dyDescent="0.3">
      <c r="A251" s="525" t="s">
        <v>498</v>
      </c>
      <c r="B251" s="526" t="s">
        <v>499</v>
      </c>
      <c r="C251" s="527" t="s">
        <v>516</v>
      </c>
      <c r="D251" s="528" t="s">
        <v>517</v>
      </c>
      <c r="E251" s="527" t="s">
        <v>1266</v>
      </c>
      <c r="F251" s="528" t="s">
        <v>1267</v>
      </c>
      <c r="G251" s="527" t="s">
        <v>1272</v>
      </c>
      <c r="H251" s="527" t="s">
        <v>1273</v>
      </c>
      <c r="I251" s="530">
        <v>0.6875</v>
      </c>
      <c r="J251" s="530">
        <v>1000</v>
      </c>
      <c r="K251" s="531">
        <v>688</v>
      </c>
    </row>
    <row r="252" spans="1:11" ht="14.4" customHeight="1" x14ac:dyDescent="0.3">
      <c r="A252" s="525" t="s">
        <v>498</v>
      </c>
      <c r="B252" s="526" t="s">
        <v>499</v>
      </c>
      <c r="C252" s="527" t="s">
        <v>516</v>
      </c>
      <c r="D252" s="528" t="s">
        <v>517</v>
      </c>
      <c r="E252" s="527" t="s">
        <v>1266</v>
      </c>
      <c r="F252" s="528" t="s">
        <v>1267</v>
      </c>
      <c r="G252" s="527" t="s">
        <v>1562</v>
      </c>
      <c r="H252" s="527" t="s">
        <v>1563</v>
      </c>
      <c r="I252" s="530">
        <v>12.059999942779541</v>
      </c>
      <c r="J252" s="530">
        <v>300</v>
      </c>
      <c r="K252" s="531">
        <v>3618</v>
      </c>
    </row>
    <row r="253" spans="1:11" ht="14.4" customHeight="1" x14ac:dyDescent="0.3">
      <c r="A253" s="525" t="s">
        <v>498</v>
      </c>
      <c r="B253" s="526" t="s">
        <v>499</v>
      </c>
      <c r="C253" s="527" t="s">
        <v>516</v>
      </c>
      <c r="D253" s="528" t="s">
        <v>517</v>
      </c>
      <c r="E253" s="527" t="s">
        <v>1266</v>
      </c>
      <c r="F253" s="528" t="s">
        <v>1267</v>
      </c>
      <c r="G253" s="527" t="s">
        <v>1564</v>
      </c>
      <c r="H253" s="527" t="s">
        <v>1565</v>
      </c>
      <c r="I253" s="530">
        <v>12.275000095367432</v>
      </c>
      <c r="J253" s="530">
        <v>650</v>
      </c>
      <c r="K253" s="531">
        <v>7921.5</v>
      </c>
    </row>
    <row r="254" spans="1:11" ht="14.4" customHeight="1" x14ac:dyDescent="0.3">
      <c r="A254" s="525" t="s">
        <v>498</v>
      </c>
      <c r="B254" s="526" t="s">
        <v>499</v>
      </c>
      <c r="C254" s="527" t="s">
        <v>516</v>
      </c>
      <c r="D254" s="528" t="s">
        <v>517</v>
      </c>
      <c r="E254" s="527" t="s">
        <v>1266</v>
      </c>
      <c r="F254" s="528" t="s">
        <v>1267</v>
      </c>
      <c r="G254" s="527" t="s">
        <v>1566</v>
      </c>
      <c r="H254" s="527" t="s">
        <v>1567</v>
      </c>
      <c r="I254" s="530">
        <v>11.955999946594238</v>
      </c>
      <c r="J254" s="530">
        <v>400</v>
      </c>
      <c r="K254" s="531">
        <v>4719.5</v>
      </c>
    </row>
    <row r="255" spans="1:11" ht="14.4" customHeight="1" x14ac:dyDescent="0.3">
      <c r="A255" s="525" t="s">
        <v>498</v>
      </c>
      <c r="B255" s="526" t="s">
        <v>499</v>
      </c>
      <c r="C255" s="527" t="s">
        <v>516</v>
      </c>
      <c r="D255" s="528" t="s">
        <v>517</v>
      </c>
      <c r="E255" s="527" t="s">
        <v>1266</v>
      </c>
      <c r="F255" s="528" t="s">
        <v>1267</v>
      </c>
      <c r="G255" s="527" t="s">
        <v>1568</v>
      </c>
      <c r="H255" s="527" t="s">
        <v>1569</v>
      </c>
      <c r="I255" s="530">
        <v>12.074285643441337</v>
      </c>
      <c r="J255" s="530">
        <v>700</v>
      </c>
      <c r="K255" s="531">
        <v>8294.5</v>
      </c>
    </row>
    <row r="256" spans="1:11" ht="14.4" customHeight="1" x14ac:dyDescent="0.3">
      <c r="A256" s="525" t="s">
        <v>498</v>
      </c>
      <c r="B256" s="526" t="s">
        <v>499</v>
      </c>
      <c r="C256" s="527" t="s">
        <v>516</v>
      </c>
      <c r="D256" s="528" t="s">
        <v>517</v>
      </c>
      <c r="E256" s="527" t="s">
        <v>1306</v>
      </c>
      <c r="F256" s="528" t="s">
        <v>1307</v>
      </c>
      <c r="G256" s="527" t="s">
        <v>1570</v>
      </c>
      <c r="H256" s="527" t="s">
        <v>1571</v>
      </c>
      <c r="I256" s="530">
        <v>13986.3896484375</v>
      </c>
      <c r="J256" s="530">
        <v>2</v>
      </c>
      <c r="K256" s="531">
        <v>27972.779296875</v>
      </c>
    </row>
    <row r="257" spans="1:11" ht="14.4" customHeight="1" x14ac:dyDescent="0.3">
      <c r="A257" s="525" t="s">
        <v>498</v>
      </c>
      <c r="B257" s="526" t="s">
        <v>499</v>
      </c>
      <c r="C257" s="527" t="s">
        <v>516</v>
      </c>
      <c r="D257" s="528" t="s">
        <v>517</v>
      </c>
      <c r="E257" s="527" t="s">
        <v>1306</v>
      </c>
      <c r="F257" s="528" t="s">
        <v>1307</v>
      </c>
      <c r="G257" s="527" t="s">
        <v>1572</v>
      </c>
      <c r="H257" s="527" t="s">
        <v>1573</v>
      </c>
      <c r="I257" s="530">
        <v>13986.3896484375</v>
      </c>
      <c r="J257" s="530">
        <v>3</v>
      </c>
      <c r="K257" s="531">
        <v>41959.1689453125</v>
      </c>
    </row>
    <row r="258" spans="1:11" ht="14.4" customHeight="1" x14ac:dyDescent="0.3">
      <c r="A258" s="525" t="s">
        <v>498</v>
      </c>
      <c r="B258" s="526" t="s">
        <v>499</v>
      </c>
      <c r="C258" s="527" t="s">
        <v>516</v>
      </c>
      <c r="D258" s="528" t="s">
        <v>517</v>
      </c>
      <c r="E258" s="527" t="s">
        <v>1306</v>
      </c>
      <c r="F258" s="528" t="s">
        <v>1307</v>
      </c>
      <c r="G258" s="527" t="s">
        <v>1574</v>
      </c>
      <c r="H258" s="527" t="s">
        <v>1575</v>
      </c>
      <c r="I258" s="530">
        <v>18777.990234375</v>
      </c>
      <c r="J258" s="530">
        <v>1</v>
      </c>
      <c r="K258" s="531">
        <v>18777.990234375</v>
      </c>
    </row>
    <row r="259" spans="1:11" ht="14.4" customHeight="1" x14ac:dyDescent="0.3">
      <c r="A259" s="525" t="s">
        <v>498</v>
      </c>
      <c r="B259" s="526" t="s">
        <v>499</v>
      </c>
      <c r="C259" s="527" t="s">
        <v>516</v>
      </c>
      <c r="D259" s="528" t="s">
        <v>517</v>
      </c>
      <c r="E259" s="527" t="s">
        <v>1306</v>
      </c>
      <c r="F259" s="528" t="s">
        <v>1307</v>
      </c>
      <c r="G259" s="527" t="s">
        <v>1576</v>
      </c>
      <c r="H259" s="527" t="s">
        <v>1577</v>
      </c>
      <c r="I259" s="530">
        <v>11200.1796875</v>
      </c>
      <c r="J259" s="530">
        <v>1</v>
      </c>
      <c r="K259" s="531">
        <v>11200.1796875</v>
      </c>
    </row>
    <row r="260" spans="1:11" ht="14.4" customHeight="1" x14ac:dyDescent="0.3">
      <c r="A260" s="525" t="s">
        <v>498</v>
      </c>
      <c r="B260" s="526" t="s">
        <v>499</v>
      </c>
      <c r="C260" s="527" t="s">
        <v>516</v>
      </c>
      <c r="D260" s="528" t="s">
        <v>517</v>
      </c>
      <c r="E260" s="527" t="s">
        <v>1306</v>
      </c>
      <c r="F260" s="528" t="s">
        <v>1307</v>
      </c>
      <c r="G260" s="527" t="s">
        <v>1578</v>
      </c>
      <c r="H260" s="527" t="s">
        <v>1579</v>
      </c>
      <c r="I260" s="530">
        <v>10331.4599609375</v>
      </c>
      <c r="J260" s="530">
        <v>4</v>
      </c>
      <c r="K260" s="531">
        <v>41325.83984375</v>
      </c>
    </row>
    <row r="261" spans="1:11" ht="14.4" customHeight="1" x14ac:dyDescent="0.3">
      <c r="A261" s="525" t="s">
        <v>498</v>
      </c>
      <c r="B261" s="526" t="s">
        <v>499</v>
      </c>
      <c r="C261" s="527" t="s">
        <v>516</v>
      </c>
      <c r="D261" s="528" t="s">
        <v>517</v>
      </c>
      <c r="E261" s="527" t="s">
        <v>1306</v>
      </c>
      <c r="F261" s="528" t="s">
        <v>1307</v>
      </c>
      <c r="G261" s="527" t="s">
        <v>1580</v>
      </c>
      <c r="H261" s="527" t="s">
        <v>1581</v>
      </c>
      <c r="I261" s="530">
        <v>25533.9609375</v>
      </c>
      <c r="J261" s="530">
        <v>1</v>
      </c>
      <c r="K261" s="531">
        <v>25533.9609375</v>
      </c>
    </row>
    <row r="262" spans="1:11" ht="14.4" customHeight="1" x14ac:dyDescent="0.3">
      <c r="A262" s="525" t="s">
        <v>498</v>
      </c>
      <c r="B262" s="526" t="s">
        <v>499</v>
      </c>
      <c r="C262" s="527" t="s">
        <v>516</v>
      </c>
      <c r="D262" s="528" t="s">
        <v>517</v>
      </c>
      <c r="E262" s="527" t="s">
        <v>1306</v>
      </c>
      <c r="F262" s="528" t="s">
        <v>1307</v>
      </c>
      <c r="G262" s="527" t="s">
        <v>1582</v>
      </c>
      <c r="H262" s="527" t="s">
        <v>1583</v>
      </c>
      <c r="I262" s="530">
        <v>3771.169921875</v>
      </c>
      <c r="J262" s="530">
        <v>1</v>
      </c>
      <c r="K262" s="531">
        <v>3771.169921875</v>
      </c>
    </row>
    <row r="263" spans="1:11" ht="14.4" customHeight="1" x14ac:dyDescent="0.3">
      <c r="A263" s="525" t="s">
        <v>498</v>
      </c>
      <c r="B263" s="526" t="s">
        <v>499</v>
      </c>
      <c r="C263" s="527" t="s">
        <v>516</v>
      </c>
      <c r="D263" s="528" t="s">
        <v>517</v>
      </c>
      <c r="E263" s="527" t="s">
        <v>1306</v>
      </c>
      <c r="F263" s="528" t="s">
        <v>1307</v>
      </c>
      <c r="G263" s="527" t="s">
        <v>1584</v>
      </c>
      <c r="H263" s="527" t="s">
        <v>1585</v>
      </c>
      <c r="I263" s="530">
        <v>3999.72998046875</v>
      </c>
      <c r="J263" s="530">
        <v>5</v>
      </c>
      <c r="K263" s="531">
        <v>19998.64990234375</v>
      </c>
    </row>
    <row r="264" spans="1:11" ht="14.4" customHeight="1" x14ac:dyDescent="0.3">
      <c r="A264" s="525" t="s">
        <v>498</v>
      </c>
      <c r="B264" s="526" t="s">
        <v>499</v>
      </c>
      <c r="C264" s="527" t="s">
        <v>516</v>
      </c>
      <c r="D264" s="528" t="s">
        <v>517</v>
      </c>
      <c r="E264" s="527" t="s">
        <v>1306</v>
      </c>
      <c r="F264" s="528" t="s">
        <v>1307</v>
      </c>
      <c r="G264" s="527" t="s">
        <v>1586</v>
      </c>
      <c r="H264" s="527" t="s">
        <v>1587</v>
      </c>
      <c r="I264" s="530">
        <v>3999.72998046875</v>
      </c>
      <c r="J264" s="530">
        <v>1</v>
      </c>
      <c r="K264" s="531">
        <v>3999.72998046875</v>
      </c>
    </row>
    <row r="265" spans="1:11" ht="14.4" customHeight="1" x14ac:dyDescent="0.3">
      <c r="A265" s="525" t="s">
        <v>498</v>
      </c>
      <c r="B265" s="526" t="s">
        <v>499</v>
      </c>
      <c r="C265" s="527" t="s">
        <v>516</v>
      </c>
      <c r="D265" s="528" t="s">
        <v>517</v>
      </c>
      <c r="E265" s="527" t="s">
        <v>1306</v>
      </c>
      <c r="F265" s="528" t="s">
        <v>1307</v>
      </c>
      <c r="G265" s="527" t="s">
        <v>1588</v>
      </c>
      <c r="H265" s="527" t="s">
        <v>1589</v>
      </c>
      <c r="I265" s="530">
        <v>3999.719970703125</v>
      </c>
      <c r="J265" s="530">
        <v>1</v>
      </c>
      <c r="K265" s="531">
        <v>3999.719970703125</v>
      </c>
    </row>
    <row r="266" spans="1:11" ht="14.4" customHeight="1" x14ac:dyDescent="0.3">
      <c r="A266" s="525" t="s">
        <v>498</v>
      </c>
      <c r="B266" s="526" t="s">
        <v>499</v>
      </c>
      <c r="C266" s="527" t="s">
        <v>516</v>
      </c>
      <c r="D266" s="528" t="s">
        <v>517</v>
      </c>
      <c r="E266" s="527" t="s">
        <v>1306</v>
      </c>
      <c r="F266" s="528" t="s">
        <v>1307</v>
      </c>
      <c r="G266" s="527" t="s">
        <v>1590</v>
      </c>
      <c r="H266" s="527" t="s">
        <v>1591</v>
      </c>
      <c r="I266" s="530">
        <v>3999.72998046875</v>
      </c>
      <c r="J266" s="530">
        <v>5</v>
      </c>
      <c r="K266" s="531">
        <v>19998.64990234375</v>
      </c>
    </row>
    <row r="267" spans="1:11" ht="14.4" customHeight="1" x14ac:dyDescent="0.3">
      <c r="A267" s="525" t="s">
        <v>498</v>
      </c>
      <c r="B267" s="526" t="s">
        <v>499</v>
      </c>
      <c r="C267" s="527" t="s">
        <v>516</v>
      </c>
      <c r="D267" s="528" t="s">
        <v>517</v>
      </c>
      <c r="E267" s="527" t="s">
        <v>1306</v>
      </c>
      <c r="F267" s="528" t="s">
        <v>1307</v>
      </c>
      <c r="G267" s="527" t="s">
        <v>1592</v>
      </c>
      <c r="H267" s="527" t="s">
        <v>1593</v>
      </c>
      <c r="I267" s="530">
        <v>4946.47998046875</v>
      </c>
      <c r="J267" s="530">
        <v>14</v>
      </c>
      <c r="K267" s="531">
        <v>69250.72021484375</v>
      </c>
    </row>
    <row r="268" spans="1:11" ht="14.4" customHeight="1" x14ac:dyDescent="0.3">
      <c r="A268" s="525" t="s">
        <v>498</v>
      </c>
      <c r="B268" s="526" t="s">
        <v>499</v>
      </c>
      <c r="C268" s="527" t="s">
        <v>516</v>
      </c>
      <c r="D268" s="528" t="s">
        <v>517</v>
      </c>
      <c r="E268" s="527" t="s">
        <v>1306</v>
      </c>
      <c r="F268" s="528" t="s">
        <v>1307</v>
      </c>
      <c r="G268" s="527" t="s">
        <v>1594</v>
      </c>
      <c r="H268" s="527" t="s">
        <v>1595</v>
      </c>
      <c r="I268" s="530">
        <v>4946.47998046875</v>
      </c>
      <c r="J268" s="530">
        <v>14</v>
      </c>
      <c r="K268" s="531">
        <v>69250.7197265625</v>
      </c>
    </row>
    <row r="269" spans="1:11" ht="14.4" customHeight="1" x14ac:dyDescent="0.3">
      <c r="A269" s="525" t="s">
        <v>498</v>
      </c>
      <c r="B269" s="526" t="s">
        <v>499</v>
      </c>
      <c r="C269" s="527" t="s">
        <v>516</v>
      </c>
      <c r="D269" s="528" t="s">
        <v>517</v>
      </c>
      <c r="E269" s="527" t="s">
        <v>1306</v>
      </c>
      <c r="F269" s="528" t="s">
        <v>1307</v>
      </c>
      <c r="G269" s="527" t="s">
        <v>1596</v>
      </c>
      <c r="H269" s="527" t="s">
        <v>1597</v>
      </c>
      <c r="I269" s="530">
        <v>4946.47998046875</v>
      </c>
      <c r="J269" s="530">
        <v>8</v>
      </c>
      <c r="K269" s="531">
        <v>39571.83984375</v>
      </c>
    </row>
    <row r="270" spans="1:11" ht="14.4" customHeight="1" x14ac:dyDescent="0.3">
      <c r="A270" s="525" t="s">
        <v>498</v>
      </c>
      <c r="B270" s="526" t="s">
        <v>499</v>
      </c>
      <c r="C270" s="527" t="s">
        <v>516</v>
      </c>
      <c r="D270" s="528" t="s">
        <v>517</v>
      </c>
      <c r="E270" s="527" t="s">
        <v>1306</v>
      </c>
      <c r="F270" s="528" t="s">
        <v>1307</v>
      </c>
      <c r="G270" s="527" t="s">
        <v>1598</v>
      </c>
      <c r="H270" s="527" t="s">
        <v>1599</v>
      </c>
      <c r="I270" s="530">
        <v>4946.47998046875</v>
      </c>
      <c r="J270" s="530">
        <v>27</v>
      </c>
      <c r="K270" s="531">
        <v>133554.96044921875</v>
      </c>
    </row>
    <row r="271" spans="1:11" ht="14.4" customHeight="1" x14ac:dyDescent="0.3">
      <c r="A271" s="525" t="s">
        <v>498</v>
      </c>
      <c r="B271" s="526" t="s">
        <v>499</v>
      </c>
      <c r="C271" s="527" t="s">
        <v>516</v>
      </c>
      <c r="D271" s="528" t="s">
        <v>517</v>
      </c>
      <c r="E271" s="527" t="s">
        <v>1306</v>
      </c>
      <c r="F271" s="528" t="s">
        <v>1307</v>
      </c>
      <c r="G271" s="527" t="s">
        <v>1600</v>
      </c>
      <c r="H271" s="527" t="s">
        <v>1601</v>
      </c>
      <c r="I271" s="530">
        <v>4946.47998046875</v>
      </c>
      <c r="J271" s="530">
        <v>10</v>
      </c>
      <c r="K271" s="531">
        <v>49464.80029296875</v>
      </c>
    </row>
    <row r="272" spans="1:11" ht="14.4" customHeight="1" x14ac:dyDescent="0.3">
      <c r="A272" s="525" t="s">
        <v>498</v>
      </c>
      <c r="B272" s="526" t="s">
        <v>499</v>
      </c>
      <c r="C272" s="527" t="s">
        <v>516</v>
      </c>
      <c r="D272" s="528" t="s">
        <v>517</v>
      </c>
      <c r="E272" s="527" t="s">
        <v>1306</v>
      </c>
      <c r="F272" s="528" t="s">
        <v>1307</v>
      </c>
      <c r="G272" s="527" t="s">
        <v>1602</v>
      </c>
      <c r="H272" s="527" t="s">
        <v>1603</v>
      </c>
      <c r="I272" s="530">
        <v>4946.47998046875</v>
      </c>
      <c r="J272" s="530">
        <v>8</v>
      </c>
      <c r="K272" s="531">
        <v>39571.84033203125</v>
      </c>
    </row>
    <row r="273" spans="1:11" ht="14.4" customHeight="1" x14ac:dyDescent="0.3">
      <c r="A273" s="525" t="s">
        <v>498</v>
      </c>
      <c r="B273" s="526" t="s">
        <v>499</v>
      </c>
      <c r="C273" s="527" t="s">
        <v>516</v>
      </c>
      <c r="D273" s="528" t="s">
        <v>517</v>
      </c>
      <c r="E273" s="527" t="s">
        <v>1306</v>
      </c>
      <c r="F273" s="528" t="s">
        <v>1307</v>
      </c>
      <c r="G273" s="527" t="s">
        <v>1604</v>
      </c>
      <c r="H273" s="527" t="s">
        <v>1605</v>
      </c>
      <c r="I273" s="530">
        <v>4946.47998046875</v>
      </c>
      <c r="J273" s="530">
        <v>10</v>
      </c>
      <c r="K273" s="531">
        <v>49464.80029296875</v>
      </c>
    </row>
    <row r="274" spans="1:11" ht="14.4" customHeight="1" x14ac:dyDescent="0.3">
      <c r="A274" s="525" t="s">
        <v>498</v>
      </c>
      <c r="B274" s="526" t="s">
        <v>499</v>
      </c>
      <c r="C274" s="527" t="s">
        <v>516</v>
      </c>
      <c r="D274" s="528" t="s">
        <v>517</v>
      </c>
      <c r="E274" s="527" t="s">
        <v>1306</v>
      </c>
      <c r="F274" s="528" t="s">
        <v>1307</v>
      </c>
      <c r="G274" s="527" t="s">
        <v>1606</v>
      </c>
      <c r="H274" s="527" t="s">
        <v>1607</v>
      </c>
      <c r="I274" s="530">
        <v>4946.47998046875</v>
      </c>
      <c r="J274" s="530">
        <v>5</v>
      </c>
      <c r="K274" s="531">
        <v>24732.39990234375</v>
      </c>
    </row>
    <row r="275" spans="1:11" ht="14.4" customHeight="1" x14ac:dyDescent="0.3">
      <c r="A275" s="525" t="s">
        <v>498</v>
      </c>
      <c r="B275" s="526" t="s">
        <v>499</v>
      </c>
      <c r="C275" s="527" t="s">
        <v>516</v>
      </c>
      <c r="D275" s="528" t="s">
        <v>517</v>
      </c>
      <c r="E275" s="527" t="s">
        <v>1306</v>
      </c>
      <c r="F275" s="528" t="s">
        <v>1307</v>
      </c>
      <c r="G275" s="527" t="s">
        <v>1608</v>
      </c>
      <c r="H275" s="527" t="s">
        <v>1609</v>
      </c>
      <c r="I275" s="530">
        <v>3775.6143663194443</v>
      </c>
      <c r="J275" s="530">
        <v>10</v>
      </c>
      <c r="K275" s="531">
        <v>37751.69921875</v>
      </c>
    </row>
    <row r="276" spans="1:11" ht="14.4" customHeight="1" x14ac:dyDescent="0.3">
      <c r="A276" s="525" t="s">
        <v>498</v>
      </c>
      <c r="B276" s="526" t="s">
        <v>499</v>
      </c>
      <c r="C276" s="527" t="s">
        <v>516</v>
      </c>
      <c r="D276" s="528" t="s">
        <v>517</v>
      </c>
      <c r="E276" s="527" t="s">
        <v>1306</v>
      </c>
      <c r="F276" s="528" t="s">
        <v>1307</v>
      </c>
      <c r="G276" s="527" t="s">
        <v>1610</v>
      </c>
      <c r="H276" s="527" t="s">
        <v>1611</v>
      </c>
      <c r="I276" s="530">
        <v>3771.169921875</v>
      </c>
      <c r="J276" s="530">
        <v>14</v>
      </c>
      <c r="K276" s="531">
        <v>52796.359375</v>
      </c>
    </row>
    <row r="277" spans="1:11" ht="14.4" customHeight="1" x14ac:dyDescent="0.3">
      <c r="A277" s="525" t="s">
        <v>498</v>
      </c>
      <c r="B277" s="526" t="s">
        <v>499</v>
      </c>
      <c r="C277" s="527" t="s">
        <v>516</v>
      </c>
      <c r="D277" s="528" t="s">
        <v>517</v>
      </c>
      <c r="E277" s="527" t="s">
        <v>1306</v>
      </c>
      <c r="F277" s="528" t="s">
        <v>1307</v>
      </c>
      <c r="G277" s="527" t="s">
        <v>1612</v>
      </c>
      <c r="H277" s="527" t="s">
        <v>1613</v>
      </c>
      <c r="I277" s="530">
        <v>3484.1568509615386</v>
      </c>
      <c r="J277" s="530">
        <v>14</v>
      </c>
      <c r="K277" s="531">
        <v>52836.368906250224</v>
      </c>
    </row>
    <row r="278" spans="1:11" ht="14.4" customHeight="1" x14ac:dyDescent="0.3">
      <c r="A278" s="525" t="s">
        <v>498</v>
      </c>
      <c r="B278" s="526" t="s">
        <v>499</v>
      </c>
      <c r="C278" s="527" t="s">
        <v>516</v>
      </c>
      <c r="D278" s="528" t="s">
        <v>517</v>
      </c>
      <c r="E278" s="527" t="s">
        <v>1306</v>
      </c>
      <c r="F278" s="528" t="s">
        <v>1307</v>
      </c>
      <c r="G278" s="527" t="s">
        <v>1614</v>
      </c>
      <c r="H278" s="527" t="s">
        <v>1615</v>
      </c>
      <c r="I278" s="530">
        <v>3771.169921875</v>
      </c>
      <c r="J278" s="530">
        <v>12</v>
      </c>
      <c r="K278" s="531">
        <v>45254.0390625</v>
      </c>
    </row>
    <row r="279" spans="1:11" ht="14.4" customHeight="1" x14ac:dyDescent="0.3">
      <c r="A279" s="525" t="s">
        <v>498</v>
      </c>
      <c r="B279" s="526" t="s">
        <v>499</v>
      </c>
      <c r="C279" s="527" t="s">
        <v>516</v>
      </c>
      <c r="D279" s="528" t="s">
        <v>517</v>
      </c>
      <c r="E279" s="527" t="s">
        <v>1306</v>
      </c>
      <c r="F279" s="528" t="s">
        <v>1307</v>
      </c>
      <c r="G279" s="527" t="s">
        <v>1616</v>
      </c>
      <c r="H279" s="527" t="s">
        <v>1617</v>
      </c>
      <c r="I279" s="530">
        <v>3002.739990234375</v>
      </c>
      <c r="J279" s="530">
        <v>1</v>
      </c>
      <c r="K279" s="531">
        <v>3002.739990234375</v>
      </c>
    </row>
    <row r="280" spans="1:11" ht="14.4" customHeight="1" x14ac:dyDescent="0.3">
      <c r="A280" s="525" t="s">
        <v>498</v>
      </c>
      <c r="B280" s="526" t="s">
        <v>499</v>
      </c>
      <c r="C280" s="527" t="s">
        <v>516</v>
      </c>
      <c r="D280" s="528" t="s">
        <v>517</v>
      </c>
      <c r="E280" s="527" t="s">
        <v>1306</v>
      </c>
      <c r="F280" s="528" t="s">
        <v>1307</v>
      </c>
      <c r="G280" s="527" t="s">
        <v>1618</v>
      </c>
      <c r="H280" s="527" t="s">
        <v>1619</v>
      </c>
      <c r="I280" s="530">
        <v>2971.2249755859375</v>
      </c>
      <c r="J280" s="530">
        <v>4</v>
      </c>
      <c r="K280" s="531">
        <v>11884.89990234375</v>
      </c>
    </row>
    <row r="281" spans="1:11" ht="14.4" customHeight="1" x14ac:dyDescent="0.3">
      <c r="A281" s="525" t="s">
        <v>498</v>
      </c>
      <c r="B281" s="526" t="s">
        <v>499</v>
      </c>
      <c r="C281" s="527" t="s">
        <v>516</v>
      </c>
      <c r="D281" s="528" t="s">
        <v>517</v>
      </c>
      <c r="E281" s="527" t="s">
        <v>1306</v>
      </c>
      <c r="F281" s="528" t="s">
        <v>1307</v>
      </c>
      <c r="G281" s="527" t="s">
        <v>1620</v>
      </c>
      <c r="H281" s="527" t="s">
        <v>1621</v>
      </c>
      <c r="I281" s="530">
        <v>2971.2239746093751</v>
      </c>
      <c r="J281" s="530">
        <v>6</v>
      </c>
      <c r="K281" s="531">
        <v>17827.33984375</v>
      </c>
    </row>
    <row r="282" spans="1:11" ht="14.4" customHeight="1" x14ac:dyDescent="0.3">
      <c r="A282" s="525" t="s">
        <v>498</v>
      </c>
      <c r="B282" s="526" t="s">
        <v>499</v>
      </c>
      <c r="C282" s="527" t="s">
        <v>516</v>
      </c>
      <c r="D282" s="528" t="s">
        <v>517</v>
      </c>
      <c r="E282" s="527" t="s">
        <v>1306</v>
      </c>
      <c r="F282" s="528" t="s">
        <v>1307</v>
      </c>
      <c r="G282" s="527" t="s">
        <v>1622</v>
      </c>
      <c r="H282" s="527" t="s">
        <v>1623</v>
      </c>
      <c r="I282" s="530">
        <v>2971.2266438802085</v>
      </c>
      <c r="J282" s="530">
        <v>3</v>
      </c>
      <c r="K282" s="531">
        <v>8913.679931640625</v>
      </c>
    </row>
    <row r="283" spans="1:11" ht="14.4" customHeight="1" x14ac:dyDescent="0.3">
      <c r="A283" s="525" t="s">
        <v>498</v>
      </c>
      <c r="B283" s="526" t="s">
        <v>499</v>
      </c>
      <c r="C283" s="527" t="s">
        <v>516</v>
      </c>
      <c r="D283" s="528" t="s">
        <v>517</v>
      </c>
      <c r="E283" s="527" t="s">
        <v>1306</v>
      </c>
      <c r="F283" s="528" t="s">
        <v>1307</v>
      </c>
      <c r="G283" s="527" t="s">
        <v>1624</v>
      </c>
      <c r="H283" s="527" t="s">
        <v>1625</v>
      </c>
      <c r="I283" s="530">
        <v>2971.219970703125</v>
      </c>
      <c r="J283" s="530">
        <v>1</v>
      </c>
      <c r="K283" s="531">
        <v>2971.219970703125</v>
      </c>
    </row>
    <row r="284" spans="1:11" ht="14.4" customHeight="1" x14ac:dyDescent="0.3">
      <c r="A284" s="525" t="s">
        <v>498</v>
      </c>
      <c r="B284" s="526" t="s">
        <v>499</v>
      </c>
      <c r="C284" s="527" t="s">
        <v>516</v>
      </c>
      <c r="D284" s="528" t="s">
        <v>517</v>
      </c>
      <c r="E284" s="527" t="s">
        <v>1306</v>
      </c>
      <c r="F284" s="528" t="s">
        <v>1307</v>
      </c>
      <c r="G284" s="527" t="s">
        <v>1626</v>
      </c>
      <c r="H284" s="527" t="s">
        <v>1627</v>
      </c>
      <c r="I284" s="530">
        <v>2773.1419759114583</v>
      </c>
      <c r="J284" s="530">
        <v>20</v>
      </c>
      <c r="K284" s="531">
        <v>59424.450449218974</v>
      </c>
    </row>
    <row r="285" spans="1:11" ht="14.4" customHeight="1" x14ac:dyDescent="0.3">
      <c r="A285" s="525" t="s">
        <v>498</v>
      </c>
      <c r="B285" s="526" t="s">
        <v>499</v>
      </c>
      <c r="C285" s="527" t="s">
        <v>516</v>
      </c>
      <c r="D285" s="528" t="s">
        <v>517</v>
      </c>
      <c r="E285" s="527" t="s">
        <v>1306</v>
      </c>
      <c r="F285" s="528" t="s">
        <v>1307</v>
      </c>
      <c r="G285" s="527" t="s">
        <v>1628</v>
      </c>
      <c r="H285" s="527" t="s">
        <v>1629</v>
      </c>
      <c r="I285" s="530">
        <v>2971.2249755859375</v>
      </c>
      <c r="J285" s="530">
        <v>2</v>
      </c>
      <c r="K285" s="531">
        <v>5942.449951171875</v>
      </c>
    </row>
    <row r="286" spans="1:11" ht="14.4" customHeight="1" x14ac:dyDescent="0.3">
      <c r="A286" s="525" t="s">
        <v>498</v>
      </c>
      <c r="B286" s="526" t="s">
        <v>499</v>
      </c>
      <c r="C286" s="527" t="s">
        <v>516</v>
      </c>
      <c r="D286" s="528" t="s">
        <v>517</v>
      </c>
      <c r="E286" s="527" t="s">
        <v>1306</v>
      </c>
      <c r="F286" s="528" t="s">
        <v>1307</v>
      </c>
      <c r="G286" s="527" t="s">
        <v>1630</v>
      </c>
      <c r="H286" s="527" t="s">
        <v>1631</v>
      </c>
      <c r="I286" s="530">
        <v>2971.219970703125</v>
      </c>
      <c r="J286" s="530">
        <v>1</v>
      </c>
      <c r="K286" s="531">
        <v>2971.219970703125</v>
      </c>
    </row>
    <row r="287" spans="1:11" ht="14.4" customHeight="1" x14ac:dyDescent="0.3">
      <c r="A287" s="525" t="s">
        <v>498</v>
      </c>
      <c r="B287" s="526" t="s">
        <v>499</v>
      </c>
      <c r="C287" s="527" t="s">
        <v>516</v>
      </c>
      <c r="D287" s="528" t="s">
        <v>517</v>
      </c>
      <c r="E287" s="527" t="s">
        <v>1306</v>
      </c>
      <c r="F287" s="528" t="s">
        <v>1307</v>
      </c>
      <c r="G287" s="527" t="s">
        <v>1632</v>
      </c>
      <c r="H287" s="527" t="s">
        <v>1633</v>
      </c>
      <c r="I287" s="530">
        <v>26900.720703125</v>
      </c>
      <c r="J287" s="530">
        <v>1</v>
      </c>
      <c r="K287" s="531">
        <v>26900.720703125</v>
      </c>
    </row>
    <row r="288" spans="1:11" ht="14.4" customHeight="1" x14ac:dyDescent="0.3">
      <c r="A288" s="525" t="s">
        <v>498</v>
      </c>
      <c r="B288" s="526" t="s">
        <v>499</v>
      </c>
      <c r="C288" s="527" t="s">
        <v>516</v>
      </c>
      <c r="D288" s="528" t="s">
        <v>517</v>
      </c>
      <c r="E288" s="527" t="s">
        <v>1306</v>
      </c>
      <c r="F288" s="528" t="s">
        <v>1307</v>
      </c>
      <c r="G288" s="527" t="s">
        <v>1634</v>
      </c>
      <c r="H288" s="527" t="s">
        <v>1635</v>
      </c>
      <c r="I288" s="530">
        <v>15289.294921875</v>
      </c>
      <c r="J288" s="530">
        <v>2</v>
      </c>
      <c r="K288" s="531">
        <v>30578.58984375</v>
      </c>
    </row>
    <row r="289" spans="1:11" ht="14.4" customHeight="1" x14ac:dyDescent="0.3">
      <c r="A289" s="525" t="s">
        <v>498</v>
      </c>
      <c r="B289" s="526" t="s">
        <v>499</v>
      </c>
      <c r="C289" s="527" t="s">
        <v>516</v>
      </c>
      <c r="D289" s="528" t="s">
        <v>517</v>
      </c>
      <c r="E289" s="527" t="s">
        <v>1306</v>
      </c>
      <c r="F289" s="528" t="s">
        <v>1307</v>
      </c>
      <c r="G289" s="527" t="s">
        <v>1636</v>
      </c>
      <c r="H289" s="527" t="s">
        <v>1637</v>
      </c>
      <c r="I289" s="530">
        <v>6649.99267578125</v>
      </c>
      <c r="J289" s="530">
        <v>5</v>
      </c>
      <c r="K289" s="531">
        <v>33249.9609375</v>
      </c>
    </row>
    <row r="290" spans="1:11" ht="14.4" customHeight="1" x14ac:dyDescent="0.3">
      <c r="A290" s="525" t="s">
        <v>498</v>
      </c>
      <c r="B290" s="526" t="s">
        <v>499</v>
      </c>
      <c r="C290" s="527" t="s">
        <v>516</v>
      </c>
      <c r="D290" s="528" t="s">
        <v>517</v>
      </c>
      <c r="E290" s="527" t="s">
        <v>1306</v>
      </c>
      <c r="F290" s="528" t="s">
        <v>1307</v>
      </c>
      <c r="G290" s="527" t="s">
        <v>1638</v>
      </c>
      <c r="H290" s="527" t="s">
        <v>1639</v>
      </c>
      <c r="I290" s="530">
        <v>2910.659912109375</v>
      </c>
      <c r="J290" s="530">
        <v>2</v>
      </c>
      <c r="K290" s="531">
        <v>5821.31982421875</v>
      </c>
    </row>
    <row r="291" spans="1:11" ht="14.4" customHeight="1" x14ac:dyDescent="0.3">
      <c r="A291" s="525" t="s">
        <v>498</v>
      </c>
      <c r="B291" s="526" t="s">
        <v>499</v>
      </c>
      <c r="C291" s="527" t="s">
        <v>516</v>
      </c>
      <c r="D291" s="528" t="s">
        <v>517</v>
      </c>
      <c r="E291" s="527" t="s">
        <v>1306</v>
      </c>
      <c r="F291" s="528" t="s">
        <v>1307</v>
      </c>
      <c r="G291" s="527" t="s">
        <v>1640</v>
      </c>
      <c r="H291" s="527" t="s">
        <v>1641</v>
      </c>
      <c r="I291" s="530">
        <v>2910.659912109375</v>
      </c>
      <c r="J291" s="530">
        <v>3</v>
      </c>
      <c r="K291" s="531">
        <v>8731.979736328125</v>
      </c>
    </row>
    <row r="292" spans="1:11" ht="14.4" customHeight="1" x14ac:dyDescent="0.3">
      <c r="A292" s="525" t="s">
        <v>498</v>
      </c>
      <c r="B292" s="526" t="s">
        <v>499</v>
      </c>
      <c r="C292" s="527" t="s">
        <v>516</v>
      </c>
      <c r="D292" s="528" t="s">
        <v>517</v>
      </c>
      <c r="E292" s="527" t="s">
        <v>1306</v>
      </c>
      <c r="F292" s="528" t="s">
        <v>1307</v>
      </c>
      <c r="G292" s="527" t="s">
        <v>1642</v>
      </c>
      <c r="H292" s="527" t="s">
        <v>1643</v>
      </c>
      <c r="I292" s="530">
        <v>2510.2533758755389</v>
      </c>
      <c r="J292" s="530">
        <v>73</v>
      </c>
      <c r="K292" s="531">
        <v>212539.67142578214</v>
      </c>
    </row>
    <row r="293" spans="1:11" ht="14.4" customHeight="1" x14ac:dyDescent="0.3">
      <c r="A293" s="525" t="s">
        <v>498</v>
      </c>
      <c r="B293" s="526" t="s">
        <v>499</v>
      </c>
      <c r="C293" s="527" t="s">
        <v>516</v>
      </c>
      <c r="D293" s="528" t="s">
        <v>517</v>
      </c>
      <c r="E293" s="527" t="s">
        <v>1306</v>
      </c>
      <c r="F293" s="528" t="s">
        <v>1307</v>
      </c>
      <c r="G293" s="527" t="s">
        <v>1644</v>
      </c>
      <c r="H293" s="527" t="s">
        <v>1645</v>
      </c>
      <c r="I293" s="530">
        <v>2646.0544655539775</v>
      </c>
      <c r="J293" s="530">
        <v>19</v>
      </c>
      <c r="K293" s="531">
        <v>55302.499033203349</v>
      </c>
    </row>
    <row r="294" spans="1:11" ht="14.4" customHeight="1" x14ac:dyDescent="0.3">
      <c r="A294" s="525" t="s">
        <v>498</v>
      </c>
      <c r="B294" s="526" t="s">
        <v>499</v>
      </c>
      <c r="C294" s="527" t="s">
        <v>516</v>
      </c>
      <c r="D294" s="528" t="s">
        <v>517</v>
      </c>
      <c r="E294" s="527" t="s">
        <v>1306</v>
      </c>
      <c r="F294" s="528" t="s">
        <v>1307</v>
      </c>
      <c r="G294" s="527" t="s">
        <v>1646</v>
      </c>
      <c r="H294" s="527" t="s">
        <v>1647</v>
      </c>
      <c r="I294" s="530">
        <v>2910.659912109375</v>
      </c>
      <c r="J294" s="530">
        <v>1</v>
      </c>
      <c r="K294" s="531">
        <v>2910.659912109375</v>
      </c>
    </row>
    <row r="295" spans="1:11" ht="14.4" customHeight="1" x14ac:dyDescent="0.3">
      <c r="A295" s="525" t="s">
        <v>498</v>
      </c>
      <c r="B295" s="526" t="s">
        <v>499</v>
      </c>
      <c r="C295" s="527" t="s">
        <v>516</v>
      </c>
      <c r="D295" s="528" t="s">
        <v>517</v>
      </c>
      <c r="E295" s="527" t="s">
        <v>1306</v>
      </c>
      <c r="F295" s="528" t="s">
        <v>1307</v>
      </c>
      <c r="G295" s="527" t="s">
        <v>1648</v>
      </c>
      <c r="H295" s="527" t="s">
        <v>1649</v>
      </c>
      <c r="I295" s="530">
        <v>2910.659912109375</v>
      </c>
      <c r="J295" s="530">
        <v>2</v>
      </c>
      <c r="K295" s="531">
        <v>5821.31982421875</v>
      </c>
    </row>
    <row r="296" spans="1:11" ht="14.4" customHeight="1" x14ac:dyDescent="0.3">
      <c r="A296" s="525" t="s">
        <v>498</v>
      </c>
      <c r="B296" s="526" t="s">
        <v>499</v>
      </c>
      <c r="C296" s="527" t="s">
        <v>516</v>
      </c>
      <c r="D296" s="528" t="s">
        <v>517</v>
      </c>
      <c r="E296" s="527" t="s">
        <v>1306</v>
      </c>
      <c r="F296" s="528" t="s">
        <v>1307</v>
      </c>
      <c r="G296" s="527" t="s">
        <v>1650</v>
      </c>
      <c r="H296" s="527" t="s">
        <v>1651</v>
      </c>
      <c r="I296" s="530">
        <v>2647.4567427201705</v>
      </c>
      <c r="J296" s="530">
        <v>36</v>
      </c>
      <c r="K296" s="531">
        <v>104814.51881835982</v>
      </c>
    </row>
    <row r="297" spans="1:11" ht="14.4" customHeight="1" x14ac:dyDescent="0.3">
      <c r="A297" s="525" t="s">
        <v>498</v>
      </c>
      <c r="B297" s="526" t="s">
        <v>499</v>
      </c>
      <c r="C297" s="527" t="s">
        <v>516</v>
      </c>
      <c r="D297" s="528" t="s">
        <v>517</v>
      </c>
      <c r="E297" s="527" t="s">
        <v>1306</v>
      </c>
      <c r="F297" s="528" t="s">
        <v>1307</v>
      </c>
      <c r="G297" s="527" t="s">
        <v>1652</v>
      </c>
      <c r="H297" s="527" t="s">
        <v>1653</v>
      </c>
      <c r="I297" s="530">
        <v>2910.659912109375</v>
      </c>
      <c r="J297" s="530">
        <v>2</v>
      </c>
      <c r="K297" s="531">
        <v>5821.31982421875</v>
      </c>
    </row>
    <row r="298" spans="1:11" ht="14.4" customHeight="1" x14ac:dyDescent="0.3">
      <c r="A298" s="525" t="s">
        <v>498</v>
      </c>
      <c r="B298" s="526" t="s">
        <v>499</v>
      </c>
      <c r="C298" s="527" t="s">
        <v>516</v>
      </c>
      <c r="D298" s="528" t="s">
        <v>517</v>
      </c>
      <c r="E298" s="527" t="s">
        <v>1306</v>
      </c>
      <c r="F298" s="528" t="s">
        <v>1307</v>
      </c>
      <c r="G298" s="527" t="s">
        <v>1654</v>
      </c>
      <c r="H298" s="527" t="s">
        <v>1655</v>
      </c>
      <c r="I298" s="530">
        <v>2766.6704223632814</v>
      </c>
      <c r="J298" s="530">
        <v>38</v>
      </c>
      <c r="K298" s="531">
        <v>110666.72828125022</v>
      </c>
    </row>
    <row r="299" spans="1:11" ht="14.4" customHeight="1" x14ac:dyDescent="0.3">
      <c r="A299" s="525" t="s">
        <v>498</v>
      </c>
      <c r="B299" s="526" t="s">
        <v>499</v>
      </c>
      <c r="C299" s="527" t="s">
        <v>516</v>
      </c>
      <c r="D299" s="528" t="s">
        <v>517</v>
      </c>
      <c r="E299" s="527" t="s">
        <v>1306</v>
      </c>
      <c r="F299" s="528" t="s">
        <v>1307</v>
      </c>
      <c r="G299" s="527" t="s">
        <v>1656</v>
      </c>
      <c r="H299" s="527" t="s">
        <v>1657</v>
      </c>
      <c r="I299" s="530">
        <v>2910.659912109375</v>
      </c>
      <c r="J299" s="530">
        <v>4</v>
      </c>
      <c r="K299" s="531">
        <v>11642.6396484375</v>
      </c>
    </row>
    <row r="300" spans="1:11" ht="14.4" customHeight="1" x14ac:dyDescent="0.3">
      <c r="A300" s="525" t="s">
        <v>498</v>
      </c>
      <c r="B300" s="526" t="s">
        <v>499</v>
      </c>
      <c r="C300" s="527" t="s">
        <v>516</v>
      </c>
      <c r="D300" s="528" t="s">
        <v>517</v>
      </c>
      <c r="E300" s="527" t="s">
        <v>1306</v>
      </c>
      <c r="F300" s="528" t="s">
        <v>1307</v>
      </c>
      <c r="G300" s="527" t="s">
        <v>1658</v>
      </c>
      <c r="H300" s="527" t="s">
        <v>1659</v>
      </c>
      <c r="I300" s="530">
        <v>2647.4576526988635</v>
      </c>
      <c r="J300" s="530">
        <v>52</v>
      </c>
      <c r="K300" s="531">
        <v>151446.87891601585</v>
      </c>
    </row>
    <row r="301" spans="1:11" ht="14.4" customHeight="1" x14ac:dyDescent="0.3">
      <c r="A301" s="525" t="s">
        <v>498</v>
      </c>
      <c r="B301" s="526" t="s">
        <v>499</v>
      </c>
      <c r="C301" s="527" t="s">
        <v>516</v>
      </c>
      <c r="D301" s="528" t="s">
        <v>517</v>
      </c>
      <c r="E301" s="527" t="s">
        <v>1306</v>
      </c>
      <c r="F301" s="528" t="s">
        <v>1307</v>
      </c>
      <c r="G301" s="527" t="s">
        <v>1660</v>
      </c>
      <c r="H301" s="527" t="s">
        <v>1661</v>
      </c>
      <c r="I301" s="530">
        <v>2910.659912109375</v>
      </c>
      <c r="J301" s="530">
        <v>2</v>
      </c>
      <c r="K301" s="531">
        <v>5821.31982421875</v>
      </c>
    </row>
    <row r="302" spans="1:11" ht="14.4" customHeight="1" x14ac:dyDescent="0.3">
      <c r="A302" s="525" t="s">
        <v>498</v>
      </c>
      <c r="B302" s="526" t="s">
        <v>499</v>
      </c>
      <c r="C302" s="527" t="s">
        <v>516</v>
      </c>
      <c r="D302" s="528" t="s">
        <v>517</v>
      </c>
      <c r="E302" s="527" t="s">
        <v>1306</v>
      </c>
      <c r="F302" s="528" t="s">
        <v>1307</v>
      </c>
      <c r="G302" s="527" t="s">
        <v>1662</v>
      </c>
      <c r="H302" s="527" t="s">
        <v>1663</v>
      </c>
      <c r="I302" s="530">
        <v>2718.6739257812501</v>
      </c>
      <c r="J302" s="530">
        <v>21</v>
      </c>
      <c r="K302" s="531">
        <v>61154.699228515849</v>
      </c>
    </row>
    <row r="303" spans="1:11" ht="14.4" customHeight="1" x14ac:dyDescent="0.3">
      <c r="A303" s="525" t="s">
        <v>498</v>
      </c>
      <c r="B303" s="526" t="s">
        <v>499</v>
      </c>
      <c r="C303" s="527" t="s">
        <v>516</v>
      </c>
      <c r="D303" s="528" t="s">
        <v>517</v>
      </c>
      <c r="E303" s="527" t="s">
        <v>1306</v>
      </c>
      <c r="F303" s="528" t="s">
        <v>1307</v>
      </c>
      <c r="G303" s="527" t="s">
        <v>1664</v>
      </c>
      <c r="H303" s="527" t="s">
        <v>1665</v>
      </c>
      <c r="I303" s="530">
        <v>2941.530029296875</v>
      </c>
      <c r="J303" s="530">
        <v>1</v>
      </c>
      <c r="K303" s="531">
        <v>2941.530029296875</v>
      </c>
    </row>
    <row r="304" spans="1:11" ht="14.4" customHeight="1" x14ac:dyDescent="0.3">
      <c r="A304" s="525" t="s">
        <v>498</v>
      </c>
      <c r="B304" s="526" t="s">
        <v>499</v>
      </c>
      <c r="C304" s="527" t="s">
        <v>516</v>
      </c>
      <c r="D304" s="528" t="s">
        <v>517</v>
      </c>
      <c r="E304" s="527" t="s">
        <v>1306</v>
      </c>
      <c r="F304" s="528" t="s">
        <v>1307</v>
      </c>
      <c r="G304" s="527" t="s">
        <v>1666</v>
      </c>
      <c r="H304" s="527" t="s">
        <v>1667</v>
      </c>
      <c r="I304" s="530">
        <v>2910.659912109375</v>
      </c>
      <c r="J304" s="530">
        <v>21</v>
      </c>
      <c r="K304" s="531">
        <v>61123.848388671875</v>
      </c>
    </row>
    <row r="305" spans="1:11" ht="14.4" customHeight="1" x14ac:dyDescent="0.3">
      <c r="A305" s="525" t="s">
        <v>498</v>
      </c>
      <c r="B305" s="526" t="s">
        <v>499</v>
      </c>
      <c r="C305" s="527" t="s">
        <v>516</v>
      </c>
      <c r="D305" s="528" t="s">
        <v>517</v>
      </c>
      <c r="E305" s="527" t="s">
        <v>1306</v>
      </c>
      <c r="F305" s="528" t="s">
        <v>1307</v>
      </c>
      <c r="G305" s="527" t="s">
        <v>1668</v>
      </c>
      <c r="H305" s="527" t="s">
        <v>1669</v>
      </c>
      <c r="I305" s="530">
        <v>12208.900390625</v>
      </c>
      <c r="J305" s="530">
        <v>1</v>
      </c>
      <c r="K305" s="531">
        <v>12208.900390625</v>
      </c>
    </row>
    <row r="306" spans="1:11" ht="14.4" customHeight="1" x14ac:dyDescent="0.3">
      <c r="A306" s="525" t="s">
        <v>498</v>
      </c>
      <c r="B306" s="526" t="s">
        <v>499</v>
      </c>
      <c r="C306" s="527" t="s">
        <v>516</v>
      </c>
      <c r="D306" s="528" t="s">
        <v>517</v>
      </c>
      <c r="E306" s="527" t="s">
        <v>1306</v>
      </c>
      <c r="F306" s="528" t="s">
        <v>1307</v>
      </c>
      <c r="G306" s="527" t="s">
        <v>1670</v>
      </c>
      <c r="H306" s="527" t="s">
        <v>1671</v>
      </c>
      <c r="I306" s="530">
        <v>15178.240234375</v>
      </c>
      <c r="J306" s="530">
        <v>1</v>
      </c>
      <c r="K306" s="531">
        <v>15178.240234375</v>
      </c>
    </row>
    <row r="307" spans="1:11" ht="14.4" customHeight="1" x14ac:dyDescent="0.3">
      <c r="A307" s="525" t="s">
        <v>498</v>
      </c>
      <c r="B307" s="526" t="s">
        <v>499</v>
      </c>
      <c r="C307" s="527" t="s">
        <v>516</v>
      </c>
      <c r="D307" s="528" t="s">
        <v>517</v>
      </c>
      <c r="E307" s="527" t="s">
        <v>1306</v>
      </c>
      <c r="F307" s="528" t="s">
        <v>1307</v>
      </c>
      <c r="G307" s="527" t="s">
        <v>1672</v>
      </c>
      <c r="H307" s="527" t="s">
        <v>1673</v>
      </c>
      <c r="I307" s="530">
        <v>15178.240234375</v>
      </c>
      <c r="J307" s="530">
        <v>1</v>
      </c>
      <c r="K307" s="531">
        <v>15178.240234375</v>
      </c>
    </row>
    <row r="308" spans="1:11" ht="14.4" customHeight="1" x14ac:dyDescent="0.3">
      <c r="A308" s="525" t="s">
        <v>498</v>
      </c>
      <c r="B308" s="526" t="s">
        <v>499</v>
      </c>
      <c r="C308" s="527" t="s">
        <v>516</v>
      </c>
      <c r="D308" s="528" t="s">
        <v>517</v>
      </c>
      <c r="E308" s="527" t="s">
        <v>1306</v>
      </c>
      <c r="F308" s="528" t="s">
        <v>1307</v>
      </c>
      <c r="G308" s="527" t="s">
        <v>1674</v>
      </c>
      <c r="H308" s="527" t="s">
        <v>1675</v>
      </c>
      <c r="I308" s="530">
        <v>15178.240234375</v>
      </c>
      <c r="J308" s="530">
        <v>1</v>
      </c>
      <c r="K308" s="531">
        <v>15178.240234375</v>
      </c>
    </row>
    <row r="309" spans="1:11" ht="14.4" customHeight="1" x14ac:dyDescent="0.3">
      <c r="A309" s="525" t="s">
        <v>498</v>
      </c>
      <c r="B309" s="526" t="s">
        <v>499</v>
      </c>
      <c r="C309" s="527" t="s">
        <v>516</v>
      </c>
      <c r="D309" s="528" t="s">
        <v>517</v>
      </c>
      <c r="E309" s="527" t="s">
        <v>1306</v>
      </c>
      <c r="F309" s="528" t="s">
        <v>1307</v>
      </c>
      <c r="G309" s="527" t="s">
        <v>1676</v>
      </c>
      <c r="H309" s="527" t="s">
        <v>1677</v>
      </c>
      <c r="I309" s="530">
        <v>15178.240234375</v>
      </c>
      <c r="J309" s="530">
        <v>1</v>
      </c>
      <c r="K309" s="531">
        <v>15178.240234375</v>
      </c>
    </row>
    <row r="310" spans="1:11" ht="14.4" customHeight="1" x14ac:dyDescent="0.3">
      <c r="A310" s="525" t="s">
        <v>498</v>
      </c>
      <c r="B310" s="526" t="s">
        <v>499</v>
      </c>
      <c r="C310" s="527" t="s">
        <v>516</v>
      </c>
      <c r="D310" s="528" t="s">
        <v>517</v>
      </c>
      <c r="E310" s="527" t="s">
        <v>1306</v>
      </c>
      <c r="F310" s="528" t="s">
        <v>1307</v>
      </c>
      <c r="G310" s="527" t="s">
        <v>1678</v>
      </c>
      <c r="H310" s="527" t="s">
        <v>1679</v>
      </c>
      <c r="I310" s="530">
        <v>796.17999267578125</v>
      </c>
      <c r="J310" s="530">
        <v>5</v>
      </c>
      <c r="K310" s="531">
        <v>3980.89990234375</v>
      </c>
    </row>
    <row r="311" spans="1:11" ht="14.4" customHeight="1" x14ac:dyDescent="0.3">
      <c r="A311" s="525" t="s">
        <v>498</v>
      </c>
      <c r="B311" s="526" t="s">
        <v>499</v>
      </c>
      <c r="C311" s="527" t="s">
        <v>516</v>
      </c>
      <c r="D311" s="528" t="s">
        <v>517</v>
      </c>
      <c r="E311" s="527" t="s">
        <v>1306</v>
      </c>
      <c r="F311" s="528" t="s">
        <v>1307</v>
      </c>
      <c r="G311" s="527" t="s">
        <v>1680</v>
      </c>
      <c r="H311" s="527" t="s">
        <v>1679</v>
      </c>
      <c r="I311" s="530">
        <v>796.17999267578125</v>
      </c>
      <c r="J311" s="530">
        <v>5</v>
      </c>
      <c r="K311" s="531">
        <v>3980.89990234375</v>
      </c>
    </row>
    <row r="312" spans="1:11" ht="14.4" customHeight="1" x14ac:dyDescent="0.3">
      <c r="A312" s="525" t="s">
        <v>498</v>
      </c>
      <c r="B312" s="526" t="s">
        <v>499</v>
      </c>
      <c r="C312" s="527" t="s">
        <v>516</v>
      </c>
      <c r="D312" s="528" t="s">
        <v>517</v>
      </c>
      <c r="E312" s="527" t="s">
        <v>1306</v>
      </c>
      <c r="F312" s="528" t="s">
        <v>1307</v>
      </c>
      <c r="G312" s="527" t="s">
        <v>1681</v>
      </c>
      <c r="H312" s="527" t="s">
        <v>1682</v>
      </c>
      <c r="I312" s="530">
        <v>796.17999267578125</v>
      </c>
      <c r="J312" s="530">
        <v>30</v>
      </c>
      <c r="K312" s="531">
        <v>23885.3994140625</v>
      </c>
    </row>
    <row r="313" spans="1:11" ht="14.4" customHeight="1" x14ac:dyDescent="0.3">
      <c r="A313" s="525" t="s">
        <v>498</v>
      </c>
      <c r="B313" s="526" t="s">
        <v>499</v>
      </c>
      <c r="C313" s="527" t="s">
        <v>516</v>
      </c>
      <c r="D313" s="528" t="s">
        <v>517</v>
      </c>
      <c r="E313" s="527" t="s">
        <v>1306</v>
      </c>
      <c r="F313" s="528" t="s">
        <v>1307</v>
      </c>
      <c r="G313" s="527" t="s">
        <v>1683</v>
      </c>
      <c r="H313" s="527" t="s">
        <v>1682</v>
      </c>
      <c r="I313" s="530">
        <v>796.17999267578125</v>
      </c>
      <c r="J313" s="530">
        <v>20</v>
      </c>
      <c r="K313" s="531">
        <v>15923.60009765625</v>
      </c>
    </row>
    <row r="314" spans="1:11" ht="14.4" customHeight="1" x14ac:dyDescent="0.3">
      <c r="A314" s="525" t="s">
        <v>498</v>
      </c>
      <c r="B314" s="526" t="s">
        <v>499</v>
      </c>
      <c r="C314" s="527" t="s">
        <v>516</v>
      </c>
      <c r="D314" s="528" t="s">
        <v>517</v>
      </c>
      <c r="E314" s="527" t="s">
        <v>1306</v>
      </c>
      <c r="F314" s="528" t="s">
        <v>1307</v>
      </c>
      <c r="G314" s="527" t="s">
        <v>1684</v>
      </c>
      <c r="H314" s="527" t="s">
        <v>1685</v>
      </c>
      <c r="I314" s="530">
        <v>895.4000244140625</v>
      </c>
      <c r="J314" s="530">
        <v>20</v>
      </c>
      <c r="K314" s="531">
        <v>17908</v>
      </c>
    </row>
    <row r="315" spans="1:11" ht="14.4" customHeight="1" x14ac:dyDescent="0.3">
      <c r="A315" s="525" t="s">
        <v>498</v>
      </c>
      <c r="B315" s="526" t="s">
        <v>499</v>
      </c>
      <c r="C315" s="527" t="s">
        <v>516</v>
      </c>
      <c r="D315" s="528" t="s">
        <v>517</v>
      </c>
      <c r="E315" s="527" t="s">
        <v>1306</v>
      </c>
      <c r="F315" s="528" t="s">
        <v>1307</v>
      </c>
      <c r="G315" s="527" t="s">
        <v>1686</v>
      </c>
      <c r="H315" s="527" t="s">
        <v>1685</v>
      </c>
      <c r="I315" s="530">
        <v>895.4000244140625</v>
      </c>
      <c r="J315" s="530">
        <v>40</v>
      </c>
      <c r="K315" s="531">
        <v>35816</v>
      </c>
    </row>
    <row r="316" spans="1:11" ht="14.4" customHeight="1" x14ac:dyDescent="0.3">
      <c r="A316" s="525" t="s">
        <v>498</v>
      </c>
      <c r="B316" s="526" t="s">
        <v>499</v>
      </c>
      <c r="C316" s="527" t="s">
        <v>516</v>
      </c>
      <c r="D316" s="528" t="s">
        <v>517</v>
      </c>
      <c r="E316" s="527" t="s">
        <v>1306</v>
      </c>
      <c r="F316" s="528" t="s">
        <v>1307</v>
      </c>
      <c r="G316" s="527" t="s">
        <v>1687</v>
      </c>
      <c r="H316" s="527" t="s">
        <v>1688</v>
      </c>
      <c r="I316" s="530">
        <v>895.4000244140625</v>
      </c>
      <c r="J316" s="530">
        <v>15</v>
      </c>
      <c r="K316" s="531">
        <v>13431</v>
      </c>
    </row>
    <row r="317" spans="1:11" ht="14.4" customHeight="1" x14ac:dyDescent="0.3">
      <c r="A317" s="525" t="s">
        <v>498</v>
      </c>
      <c r="B317" s="526" t="s">
        <v>499</v>
      </c>
      <c r="C317" s="527" t="s">
        <v>516</v>
      </c>
      <c r="D317" s="528" t="s">
        <v>517</v>
      </c>
      <c r="E317" s="527" t="s">
        <v>1306</v>
      </c>
      <c r="F317" s="528" t="s">
        <v>1307</v>
      </c>
      <c r="G317" s="527" t="s">
        <v>1689</v>
      </c>
      <c r="H317" s="527" t="s">
        <v>1690</v>
      </c>
      <c r="I317" s="530">
        <v>895.4000244140625</v>
      </c>
      <c r="J317" s="530">
        <v>5</v>
      </c>
      <c r="K317" s="531">
        <v>4477</v>
      </c>
    </row>
    <row r="318" spans="1:11" ht="14.4" customHeight="1" x14ac:dyDescent="0.3">
      <c r="A318" s="525" t="s">
        <v>498</v>
      </c>
      <c r="B318" s="526" t="s">
        <v>499</v>
      </c>
      <c r="C318" s="527" t="s">
        <v>516</v>
      </c>
      <c r="D318" s="528" t="s">
        <v>517</v>
      </c>
      <c r="E318" s="527" t="s">
        <v>1306</v>
      </c>
      <c r="F318" s="528" t="s">
        <v>1307</v>
      </c>
      <c r="G318" s="527" t="s">
        <v>1691</v>
      </c>
      <c r="H318" s="527" t="s">
        <v>1690</v>
      </c>
      <c r="I318" s="530">
        <v>895.4000244140625</v>
      </c>
      <c r="J318" s="530">
        <v>20</v>
      </c>
      <c r="K318" s="531">
        <v>17908</v>
      </c>
    </row>
    <row r="319" spans="1:11" ht="14.4" customHeight="1" x14ac:dyDescent="0.3">
      <c r="A319" s="525" t="s">
        <v>498</v>
      </c>
      <c r="B319" s="526" t="s">
        <v>499</v>
      </c>
      <c r="C319" s="527" t="s">
        <v>516</v>
      </c>
      <c r="D319" s="528" t="s">
        <v>517</v>
      </c>
      <c r="E319" s="527" t="s">
        <v>1306</v>
      </c>
      <c r="F319" s="528" t="s">
        <v>1307</v>
      </c>
      <c r="G319" s="527" t="s">
        <v>1692</v>
      </c>
      <c r="H319" s="527" t="s">
        <v>1693</v>
      </c>
      <c r="I319" s="530">
        <v>895.4000244140625</v>
      </c>
      <c r="J319" s="530">
        <v>15</v>
      </c>
      <c r="K319" s="531">
        <v>13431</v>
      </c>
    </row>
    <row r="320" spans="1:11" ht="14.4" customHeight="1" x14ac:dyDescent="0.3">
      <c r="A320" s="525" t="s">
        <v>498</v>
      </c>
      <c r="B320" s="526" t="s">
        <v>499</v>
      </c>
      <c r="C320" s="527" t="s">
        <v>516</v>
      </c>
      <c r="D320" s="528" t="s">
        <v>517</v>
      </c>
      <c r="E320" s="527" t="s">
        <v>1306</v>
      </c>
      <c r="F320" s="528" t="s">
        <v>1307</v>
      </c>
      <c r="G320" s="527" t="s">
        <v>1694</v>
      </c>
      <c r="H320" s="527" t="s">
        <v>1693</v>
      </c>
      <c r="I320" s="530">
        <v>895.4000244140625</v>
      </c>
      <c r="J320" s="530">
        <v>5</v>
      </c>
      <c r="K320" s="531">
        <v>4477</v>
      </c>
    </row>
    <row r="321" spans="1:11" ht="14.4" customHeight="1" x14ac:dyDescent="0.3">
      <c r="A321" s="525" t="s">
        <v>498</v>
      </c>
      <c r="B321" s="526" t="s">
        <v>499</v>
      </c>
      <c r="C321" s="527" t="s">
        <v>516</v>
      </c>
      <c r="D321" s="528" t="s">
        <v>517</v>
      </c>
      <c r="E321" s="527" t="s">
        <v>1306</v>
      </c>
      <c r="F321" s="528" t="s">
        <v>1307</v>
      </c>
      <c r="G321" s="527" t="s">
        <v>1695</v>
      </c>
      <c r="H321" s="527" t="s">
        <v>1696</v>
      </c>
      <c r="I321" s="530">
        <v>895.4000244140625</v>
      </c>
      <c r="J321" s="530">
        <v>10</v>
      </c>
      <c r="K321" s="531">
        <v>8954</v>
      </c>
    </row>
    <row r="322" spans="1:11" ht="14.4" customHeight="1" x14ac:dyDescent="0.3">
      <c r="A322" s="525" t="s">
        <v>498</v>
      </c>
      <c r="B322" s="526" t="s">
        <v>499</v>
      </c>
      <c r="C322" s="527" t="s">
        <v>516</v>
      </c>
      <c r="D322" s="528" t="s">
        <v>517</v>
      </c>
      <c r="E322" s="527" t="s">
        <v>1306</v>
      </c>
      <c r="F322" s="528" t="s">
        <v>1307</v>
      </c>
      <c r="G322" s="527" t="s">
        <v>1697</v>
      </c>
      <c r="H322" s="527" t="s">
        <v>1696</v>
      </c>
      <c r="I322" s="530">
        <v>895.4000244140625</v>
      </c>
      <c r="J322" s="530">
        <v>15</v>
      </c>
      <c r="K322" s="531">
        <v>13431</v>
      </c>
    </row>
    <row r="323" spans="1:11" ht="14.4" customHeight="1" x14ac:dyDescent="0.3">
      <c r="A323" s="525" t="s">
        <v>498</v>
      </c>
      <c r="B323" s="526" t="s">
        <v>499</v>
      </c>
      <c r="C323" s="527" t="s">
        <v>516</v>
      </c>
      <c r="D323" s="528" t="s">
        <v>517</v>
      </c>
      <c r="E323" s="527" t="s">
        <v>1306</v>
      </c>
      <c r="F323" s="528" t="s">
        <v>1307</v>
      </c>
      <c r="G323" s="527" t="s">
        <v>1698</v>
      </c>
      <c r="H323" s="527" t="s">
        <v>1699</v>
      </c>
      <c r="I323" s="530">
        <v>895.4000244140625</v>
      </c>
      <c r="J323" s="530">
        <v>45</v>
      </c>
      <c r="K323" s="531">
        <v>40293</v>
      </c>
    </row>
    <row r="324" spans="1:11" ht="14.4" customHeight="1" x14ac:dyDescent="0.3">
      <c r="A324" s="525" t="s">
        <v>498</v>
      </c>
      <c r="B324" s="526" t="s">
        <v>499</v>
      </c>
      <c r="C324" s="527" t="s">
        <v>516</v>
      </c>
      <c r="D324" s="528" t="s">
        <v>517</v>
      </c>
      <c r="E324" s="527" t="s">
        <v>1306</v>
      </c>
      <c r="F324" s="528" t="s">
        <v>1307</v>
      </c>
      <c r="G324" s="527" t="s">
        <v>1700</v>
      </c>
      <c r="H324" s="527" t="s">
        <v>1699</v>
      </c>
      <c r="I324" s="530">
        <v>895.4000244140625</v>
      </c>
      <c r="J324" s="530">
        <v>60</v>
      </c>
      <c r="K324" s="531">
        <v>53724</v>
      </c>
    </row>
    <row r="325" spans="1:11" ht="14.4" customHeight="1" x14ac:dyDescent="0.3">
      <c r="A325" s="525" t="s">
        <v>498</v>
      </c>
      <c r="B325" s="526" t="s">
        <v>499</v>
      </c>
      <c r="C325" s="527" t="s">
        <v>516</v>
      </c>
      <c r="D325" s="528" t="s">
        <v>517</v>
      </c>
      <c r="E325" s="527" t="s">
        <v>1306</v>
      </c>
      <c r="F325" s="528" t="s">
        <v>1307</v>
      </c>
      <c r="G325" s="527" t="s">
        <v>1701</v>
      </c>
      <c r="H325" s="527" t="s">
        <v>1702</v>
      </c>
      <c r="I325" s="530">
        <v>895.4000244140625</v>
      </c>
      <c r="J325" s="530">
        <v>5</v>
      </c>
      <c r="K325" s="531">
        <v>4477</v>
      </c>
    </row>
    <row r="326" spans="1:11" ht="14.4" customHeight="1" x14ac:dyDescent="0.3">
      <c r="A326" s="525" t="s">
        <v>498</v>
      </c>
      <c r="B326" s="526" t="s">
        <v>499</v>
      </c>
      <c r="C326" s="527" t="s">
        <v>516</v>
      </c>
      <c r="D326" s="528" t="s">
        <v>517</v>
      </c>
      <c r="E326" s="527" t="s">
        <v>1306</v>
      </c>
      <c r="F326" s="528" t="s">
        <v>1307</v>
      </c>
      <c r="G326" s="527" t="s">
        <v>1703</v>
      </c>
      <c r="H326" s="527" t="s">
        <v>1702</v>
      </c>
      <c r="I326" s="530">
        <v>895.4000244140625</v>
      </c>
      <c r="J326" s="530">
        <v>5</v>
      </c>
      <c r="K326" s="531">
        <v>4477</v>
      </c>
    </row>
    <row r="327" spans="1:11" ht="14.4" customHeight="1" x14ac:dyDescent="0.3">
      <c r="A327" s="525" t="s">
        <v>498</v>
      </c>
      <c r="B327" s="526" t="s">
        <v>499</v>
      </c>
      <c r="C327" s="527" t="s">
        <v>516</v>
      </c>
      <c r="D327" s="528" t="s">
        <v>517</v>
      </c>
      <c r="E327" s="527" t="s">
        <v>1306</v>
      </c>
      <c r="F327" s="528" t="s">
        <v>1307</v>
      </c>
      <c r="G327" s="527" t="s">
        <v>1704</v>
      </c>
      <c r="H327" s="527" t="s">
        <v>1705</v>
      </c>
      <c r="I327" s="530">
        <v>895.4000244140625</v>
      </c>
      <c r="J327" s="530">
        <v>20</v>
      </c>
      <c r="K327" s="531">
        <v>17908</v>
      </c>
    </row>
    <row r="328" spans="1:11" ht="14.4" customHeight="1" x14ac:dyDescent="0.3">
      <c r="A328" s="525" t="s">
        <v>498</v>
      </c>
      <c r="B328" s="526" t="s">
        <v>499</v>
      </c>
      <c r="C328" s="527" t="s">
        <v>516</v>
      </c>
      <c r="D328" s="528" t="s">
        <v>517</v>
      </c>
      <c r="E328" s="527" t="s">
        <v>1306</v>
      </c>
      <c r="F328" s="528" t="s">
        <v>1307</v>
      </c>
      <c r="G328" s="527" t="s">
        <v>1706</v>
      </c>
      <c r="H328" s="527" t="s">
        <v>1705</v>
      </c>
      <c r="I328" s="530">
        <v>895.4000244140625</v>
      </c>
      <c r="J328" s="530">
        <v>20</v>
      </c>
      <c r="K328" s="531">
        <v>17908</v>
      </c>
    </row>
    <row r="329" spans="1:11" ht="14.4" customHeight="1" x14ac:dyDescent="0.3">
      <c r="A329" s="525" t="s">
        <v>498</v>
      </c>
      <c r="B329" s="526" t="s">
        <v>499</v>
      </c>
      <c r="C329" s="527" t="s">
        <v>516</v>
      </c>
      <c r="D329" s="528" t="s">
        <v>517</v>
      </c>
      <c r="E329" s="527" t="s">
        <v>1306</v>
      </c>
      <c r="F329" s="528" t="s">
        <v>1307</v>
      </c>
      <c r="G329" s="527" t="s">
        <v>1707</v>
      </c>
      <c r="H329" s="527" t="s">
        <v>1708</v>
      </c>
      <c r="I329" s="530">
        <v>796.17999267578125</v>
      </c>
      <c r="J329" s="530">
        <v>5</v>
      </c>
      <c r="K329" s="531">
        <v>3980.89990234375</v>
      </c>
    </row>
    <row r="330" spans="1:11" ht="14.4" customHeight="1" x14ac:dyDescent="0.3">
      <c r="A330" s="525" t="s">
        <v>498</v>
      </c>
      <c r="B330" s="526" t="s">
        <v>499</v>
      </c>
      <c r="C330" s="527" t="s">
        <v>516</v>
      </c>
      <c r="D330" s="528" t="s">
        <v>517</v>
      </c>
      <c r="E330" s="527" t="s">
        <v>1306</v>
      </c>
      <c r="F330" s="528" t="s">
        <v>1307</v>
      </c>
      <c r="G330" s="527" t="s">
        <v>1709</v>
      </c>
      <c r="H330" s="527" t="s">
        <v>1710</v>
      </c>
      <c r="I330" s="530">
        <v>687.17498779296875</v>
      </c>
      <c r="J330" s="530">
        <v>10</v>
      </c>
      <c r="K330" s="531">
        <v>6871.72998046875</v>
      </c>
    </row>
    <row r="331" spans="1:11" ht="14.4" customHeight="1" x14ac:dyDescent="0.3">
      <c r="A331" s="525" t="s">
        <v>498</v>
      </c>
      <c r="B331" s="526" t="s">
        <v>499</v>
      </c>
      <c r="C331" s="527" t="s">
        <v>516</v>
      </c>
      <c r="D331" s="528" t="s">
        <v>517</v>
      </c>
      <c r="E331" s="527" t="s">
        <v>1306</v>
      </c>
      <c r="F331" s="528" t="s">
        <v>1307</v>
      </c>
      <c r="G331" s="527" t="s">
        <v>1711</v>
      </c>
      <c r="H331" s="527" t="s">
        <v>1712</v>
      </c>
      <c r="I331" s="530">
        <v>689.46180308948863</v>
      </c>
      <c r="J331" s="530">
        <v>65</v>
      </c>
      <c r="K331" s="531">
        <v>44801.340576171875</v>
      </c>
    </row>
    <row r="332" spans="1:11" ht="14.4" customHeight="1" x14ac:dyDescent="0.3">
      <c r="A332" s="525" t="s">
        <v>498</v>
      </c>
      <c r="B332" s="526" t="s">
        <v>499</v>
      </c>
      <c r="C332" s="527" t="s">
        <v>516</v>
      </c>
      <c r="D332" s="528" t="s">
        <v>517</v>
      </c>
      <c r="E332" s="527" t="s">
        <v>1306</v>
      </c>
      <c r="F332" s="528" t="s">
        <v>1307</v>
      </c>
      <c r="G332" s="527" t="s">
        <v>1713</v>
      </c>
      <c r="H332" s="527" t="s">
        <v>1714</v>
      </c>
      <c r="I332" s="530">
        <v>687.15997314453125</v>
      </c>
      <c r="J332" s="530">
        <v>5</v>
      </c>
      <c r="K332" s="531">
        <v>3435.800048828125</v>
      </c>
    </row>
    <row r="333" spans="1:11" ht="14.4" customHeight="1" x14ac:dyDescent="0.3">
      <c r="A333" s="525" t="s">
        <v>498</v>
      </c>
      <c r="B333" s="526" t="s">
        <v>499</v>
      </c>
      <c r="C333" s="527" t="s">
        <v>516</v>
      </c>
      <c r="D333" s="528" t="s">
        <v>517</v>
      </c>
      <c r="E333" s="527" t="s">
        <v>1306</v>
      </c>
      <c r="F333" s="528" t="s">
        <v>1307</v>
      </c>
      <c r="G333" s="527" t="s">
        <v>1715</v>
      </c>
      <c r="H333" s="527" t="s">
        <v>1716</v>
      </c>
      <c r="I333" s="530">
        <v>688.65165201822913</v>
      </c>
      <c r="J333" s="530">
        <v>30</v>
      </c>
      <c r="K333" s="531">
        <v>20659.530029296875</v>
      </c>
    </row>
    <row r="334" spans="1:11" ht="14.4" customHeight="1" x14ac:dyDescent="0.3">
      <c r="A334" s="525" t="s">
        <v>498</v>
      </c>
      <c r="B334" s="526" t="s">
        <v>499</v>
      </c>
      <c r="C334" s="527" t="s">
        <v>516</v>
      </c>
      <c r="D334" s="528" t="s">
        <v>517</v>
      </c>
      <c r="E334" s="527" t="s">
        <v>1306</v>
      </c>
      <c r="F334" s="528" t="s">
        <v>1307</v>
      </c>
      <c r="G334" s="527" t="s">
        <v>1717</v>
      </c>
      <c r="H334" s="527" t="s">
        <v>1718</v>
      </c>
      <c r="I334" s="530">
        <v>687.16998291015625</v>
      </c>
      <c r="J334" s="530">
        <v>15</v>
      </c>
      <c r="K334" s="531">
        <v>10307.530029296875</v>
      </c>
    </row>
    <row r="335" spans="1:11" ht="14.4" customHeight="1" x14ac:dyDescent="0.3">
      <c r="A335" s="525" t="s">
        <v>498</v>
      </c>
      <c r="B335" s="526" t="s">
        <v>499</v>
      </c>
      <c r="C335" s="527" t="s">
        <v>516</v>
      </c>
      <c r="D335" s="528" t="s">
        <v>517</v>
      </c>
      <c r="E335" s="527" t="s">
        <v>1306</v>
      </c>
      <c r="F335" s="528" t="s">
        <v>1307</v>
      </c>
      <c r="G335" s="527" t="s">
        <v>1719</v>
      </c>
      <c r="H335" s="527" t="s">
        <v>1720</v>
      </c>
      <c r="I335" s="530">
        <v>687.15997314453125</v>
      </c>
      <c r="J335" s="530">
        <v>5</v>
      </c>
      <c r="K335" s="531">
        <v>3435.800048828125</v>
      </c>
    </row>
    <row r="336" spans="1:11" ht="14.4" customHeight="1" x14ac:dyDescent="0.3">
      <c r="A336" s="525" t="s">
        <v>498</v>
      </c>
      <c r="B336" s="526" t="s">
        <v>499</v>
      </c>
      <c r="C336" s="527" t="s">
        <v>516</v>
      </c>
      <c r="D336" s="528" t="s">
        <v>517</v>
      </c>
      <c r="E336" s="527" t="s">
        <v>1306</v>
      </c>
      <c r="F336" s="528" t="s">
        <v>1307</v>
      </c>
      <c r="G336" s="527" t="s">
        <v>1721</v>
      </c>
      <c r="H336" s="527" t="s">
        <v>1722</v>
      </c>
      <c r="I336" s="530">
        <v>687.15997314453125</v>
      </c>
      <c r="J336" s="530">
        <v>5</v>
      </c>
      <c r="K336" s="531">
        <v>3435.800048828125</v>
      </c>
    </row>
    <row r="337" spans="1:11" ht="14.4" customHeight="1" x14ac:dyDescent="0.3">
      <c r="A337" s="525" t="s">
        <v>498</v>
      </c>
      <c r="B337" s="526" t="s">
        <v>499</v>
      </c>
      <c r="C337" s="527" t="s">
        <v>516</v>
      </c>
      <c r="D337" s="528" t="s">
        <v>517</v>
      </c>
      <c r="E337" s="527" t="s">
        <v>1306</v>
      </c>
      <c r="F337" s="528" t="s">
        <v>1307</v>
      </c>
      <c r="G337" s="527" t="s">
        <v>1723</v>
      </c>
      <c r="H337" s="527" t="s">
        <v>1724</v>
      </c>
      <c r="I337" s="530">
        <v>687.17999267578125</v>
      </c>
      <c r="J337" s="530">
        <v>2</v>
      </c>
      <c r="K337" s="531">
        <v>1374.3499755859375</v>
      </c>
    </row>
    <row r="338" spans="1:11" ht="14.4" customHeight="1" x14ac:dyDescent="0.3">
      <c r="A338" s="525" t="s">
        <v>498</v>
      </c>
      <c r="B338" s="526" t="s">
        <v>499</v>
      </c>
      <c r="C338" s="527" t="s">
        <v>516</v>
      </c>
      <c r="D338" s="528" t="s">
        <v>517</v>
      </c>
      <c r="E338" s="527" t="s">
        <v>1306</v>
      </c>
      <c r="F338" s="528" t="s">
        <v>1307</v>
      </c>
      <c r="G338" s="527" t="s">
        <v>1725</v>
      </c>
      <c r="H338" s="527" t="s">
        <v>1726</v>
      </c>
      <c r="I338" s="530">
        <v>687.17498779296875</v>
      </c>
      <c r="J338" s="530">
        <v>10</v>
      </c>
      <c r="K338" s="531">
        <v>6871.72998046875</v>
      </c>
    </row>
    <row r="339" spans="1:11" ht="14.4" customHeight="1" x14ac:dyDescent="0.3">
      <c r="A339" s="525" t="s">
        <v>498</v>
      </c>
      <c r="B339" s="526" t="s">
        <v>499</v>
      </c>
      <c r="C339" s="527" t="s">
        <v>516</v>
      </c>
      <c r="D339" s="528" t="s">
        <v>517</v>
      </c>
      <c r="E339" s="527" t="s">
        <v>1306</v>
      </c>
      <c r="F339" s="528" t="s">
        <v>1307</v>
      </c>
      <c r="G339" s="527" t="s">
        <v>1727</v>
      </c>
      <c r="H339" s="527" t="s">
        <v>1728</v>
      </c>
      <c r="I339" s="530">
        <v>688.50748443603516</v>
      </c>
      <c r="J339" s="530">
        <v>40</v>
      </c>
      <c r="K339" s="531">
        <v>27540.310302734375</v>
      </c>
    </row>
    <row r="340" spans="1:11" ht="14.4" customHeight="1" x14ac:dyDescent="0.3">
      <c r="A340" s="525" t="s">
        <v>498</v>
      </c>
      <c r="B340" s="526" t="s">
        <v>499</v>
      </c>
      <c r="C340" s="527" t="s">
        <v>516</v>
      </c>
      <c r="D340" s="528" t="s">
        <v>517</v>
      </c>
      <c r="E340" s="527" t="s">
        <v>1306</v>
      </c>
      <c r="F340" s="528" t="s">
        <v>1307</v>
      </c>
      <c r="G340" s="527" t="s">
        <v>1729</v>
      </c>
      <c r="H340" s="527" t="s">
        <v>1730</v>
      </c>
      <c r="I340" s="530">
        <v>696.08001708984375</v>
      </c>
      <c r="J340" s="530">
        <v>5</v>
      </c>
      <c r="K340" s="531">
        <v>3480.39990234375</v>
      </c>
    </row>
    <row r="341" spans="1:11" ht="14.4" customHeight="1" x14ac:dyDescent="0.3">
      <c r="A341" s="525" t="s">
        <v>498</v>
      </c>
      <c r="B341" s="526" t="s">
        <v>499</v>
      </c>
      <c r="C341" s="527" t="s">
        <v>516</v>
      </c>
      <c r="D341" s="528" t="s">
        <v>517</v>
      </c>
      <c r="E341" s="527" t="s">
        <v>1306</v>
      </c>
      <c r="F341" s="528" t="s">
        <v>1307</v>
      </c>
      <c r="G341" s="527" t="s">
        <v>1731</v>
      </c>
      <c r="H341" s="527" t="s">
        <v>1732</v>
      </c>
      <c r="I341" s="530">
        <v>1832.530029296875</v>
      </c>
      <c r="J341" s="530">
        <v>5</v>
      </c>
      <c r="K341" s="531">
        <v>9162.66015625</v>
      </c>
    </row>
    <row r="342" spans="1:11" ht="14.4" customHeight="1" x14ac:dyDescent="0.3">
      <c r="A342" s="525" t="s">
        <v>498</v>
      </c>
      <c r="B342" s="526" t="s">
        <v>499</v>
      </c>
      <c r="C342" s="527" t="s">
        <v>516</v>
      </c>
      <c r="D342" s="528" t="s">
        <v>517</v>
      </c>
      <c r="E342" s="527" t="s">
        <v>1306</v>
      </c>
      <c r="F342" s="528" t="s">
        <v>1307</v>
      </c>
      <c r="G342" s="527" t="s">
        <v>1733</v>
      </c>
      <c r="H342" s="527" t="s">
        <v>1734</v>
      </c>
      <c r="I342" s="530">
        <v>1020.969970703125</v>
      </c>
      <c r="J342" s="530">
        <v>20</v>
      </c>
      <c r="K342" s="531">
        <v>20419.48046875</v>
      </c>
    </row>
    <row r="343" spans="1:11" ht="14.4" customHeight="1" x14ac:dyDescent="0.3">
      <c r="A343" s="525" t="s">
        <v>498</v>
      </c>
      <c r="B343" s="526" t="s">
        <v>499</v>
      </c>
      <c r="C343" s="527" t="s">
        <v>516</v>
      </c>
      <c r="D343" s="528" t="s">
        <v>517</v>
      </c>
      <c r="E343" s="527" t="s">
        <v>1306</v>
      </c>
      <c r="F343" s="528" t="s">
        <v>1307</v>
      </c>
      <c r="G343" s="527" t="s">
        <v>1735</v>
      </c>
      <c r="H343" s="527" t="s">
        <v>1736</v>
      </c>
      <c r="I343" s="530">
        <v>717.53500366210937</v>
      </c>
      <c r="J343" s="530">
        <v>10</v>
      </c>
      <c r="K343" s="531">
        <v>7175.3701171875</v>
      </c>
    </row>
    <row r="344" spans="1:11" ht="14.4" customHeight="1" x14ac:dyDescent="0.3">
      <c r="A344" s="525" t="s">
        <v>498</v>
      </c>
      <c r="B344" s="526" t="s">
        <v>499</v>
      </c>
      <c r="C344" s="527" t="s">
        <v>516</v>
      </c>
      <c r="D344" s="528" t="s">
        <v>517</v>
      </c>
      <c r="E344" s="527" t="s">
        <v>1306</v>
      </c>
      <c r="F344" s="528" t="s">
        <v>1307</v>
      </c>
      <c r="G344" s="527" t="s">
        <v>1737</v>
      </c>
      <c r="H344" s="527" t="s">
        <v>1738</v>
      </c>
      <c r="I344" s="530">
        <v>1832.530029296875</v>
      </c>
      <c r="J344" s="530">
        <v>5</v>
      </c>
      <c r="K344" s="531">
        <v>9162.669921875</v>
      </c>
    </row>
    <row r="345" spans="1:11" ht="14.4" customHeight="1" x14ac:dyDescent="0.3">
      <c r="A345" s="525" t="s">
        <v>498</v>
      </c>
      <c r="B345" s="526" t="s">
        <v>499</v>
      </c>
      <c r="C345" s="527" t="s">
        <v>516</v>
      </c>
      <c r="D345" s="528" t="s">
        <v>517</v>
      </c>
      <c r="E345" s="527" t="s">
        <v>1306</v>
      </c>
      <c r="F345" s="528" t="s">
        <v>1307</v>
      </c>
      <c r="G345" s="527" t="s">
        <v>1739</v>
      </c>
      <c r="H345" s="527" t="s">
        <v>1740</v>
      </c>
      <c r="I345" s="530">
        <v>785.9000244140625</v>
      </c>
      <c r="J345" s="530">
        <v>5</v>
      </c>
      <c r="K345" s="531">
        <v>3929.47998046875</v>
      </c>
    </row>
    <row r="346" spans="1:11" ht="14.4" customHeight="1" x14ac:dyDescent="0.3">
      <c r="A346" s="525" t="s">
        <v>498</v>
      </c>
      <c r="B346" s="526" t="s">
        <v>499</v>
      </c>
      <c r="C346" s="527" t="s">
        <v>516</v>
      </c>
      <c r="D346" s="528" t="s">
        <v>517</v>
      </c>
      <c r="E346" s="527" t="s">
        <v>1306</v>
      </c>
      <c r="F346" s="528" t="s">
        <v>1307</v>
      </c>
      <c r="G346" s="527" t="s">
        <v>1741</v>
      </c>
      <c r="H346" s="527" t="s">
        <v>1742</v>
      </c>
      <c r="I346" s="530">
        <v>895.4000244140625</v>
      </c>
      <c r="J346" s="530">
        <v>10</v>
      </c>
      <c r="K346" s="531">
        <v>8954</v>
      </c>
    </row>
    <row r="347" spans="1:11" ht="14.4" customHeight="1" x14ac:dyDescent="0.3">
      <c r="A347" s="525" t="s">
        <v>498</v>
      </c>
      <c r="B347" s="526" t="s">
        <v>499</v>
      </c>
      <c r="C347" s="527" t="s">
        <v>516</v>
      </c>
      <c r="D347" s="528" t="s">
        <v>517</v>
      </c>
      <c r="E347" s="527" t="s">
        <v>1306</v>
      </c>
      <c r="F347" s="528" t="s">
        <v>1307</v>
      </c>
      <c r="G347" s="527" t="s">
        <v>1743</v>
      </c>
      <c r="H347" s="527" t="s">
        <v>1742</v>
      </c>
      <c r="I347" s="530">
        <v>895.4000244140625</v>
      </c>
      <c r="J347" s="530">
        <v>5</v>
      </c>
      <c r="K347" s="531">
        <v>4477</v>
      </c>
    </row>
    <row r="348" spans="1:11" ht="14.4" customHeight="1" x14ac:dyDescent="0.3">
      <c r="A348" s="525" t="s">
        <v>498</v>
      </c>
      <c r="B348" s="526" t="s">
        <v>499</v>
      </c>
      <c r="C348" s="527" t="s">
        <v>516</v>
      </c>
      <c r="D348" s="528" t="s">
        <v>517</v>
      </c>
      <c r="E348" s="527" t="s">
        <v>1306</v>
      </c>
      <c r="F348" s="528" t="s">
        <v>1307</v>
      </c>
      <c r="G348" s="527" t="s">
        <v>1744</v>
      </c>
      <c r="H348" s="527" t="s">
        <v>1745</v>
      </c>
      <c r="I348" s="530">
        <v>1832.530029296875</v>
      </c>
      <c r="J348" s="530">
        <v>5</v>
      </c>
      <c r="K348" s="531">
        <v>9162.66015625</v>
      </c>
    </row>
    <row r="349" spans="1:11" ht="14.4" customHeight="1" x14ac:dyDescent="0.3">
      <c r="A349" s="525" t="s">
        <v>498</v>
      </c>
      <c r="B349" s="526" t="s">
        <v>499</v>
      </c>
      <c r="C349" s="527" t="s">
        <v>516</v>
      </c>
      <c r="D349" s="528" t="s">
        <v>517</v>
      </c>
      <c r="E349" s="527" t="s">
        <v>1306</v>
      </c>
      <c r="F349" s="528" t="s">
        <v>1307</v>
      </c>
      <c r="G349" s="527" t="s">
        <v>1746</v>
      </c>
      <c r="H349" s="527" t="s">
        <v>1747</v>
      </c>
      <c r="I349" s="530">
        <v>1832.530029296875</v>
      </c>
      <c r="J349" s="530">
        <v>10</v>
      </c>
      <c r="K349" s="531">
        <v>18325.3203125</v>
      </c>
    </row>
    <row r="350" spans="1:11" ht="14.4" customHeight="1" x14ac:dyDescent="0.3">
      <c r="A350" s="525" t="s">
        <v>498</v>
      </c>
      <c r="B350" s="526" t="s">
        <v>499</v>
      </c>
      <c r="C350" s="527" t="s">
        <v>516</v>
      </c>
      <c r="D350" s="528" t="s">
        <v>517</v>
      </c>
      <c r="E350" s="527" t="s">
        <v>1306</v>
      </c>
      <c r="F350" s="528" t="s">
        <v>1307</v>
      </c>
      <c r="G350" s="527" t="s">
        <v>1748</v>
      </c>
      <c r="H350" s="527" t="s">
        <v>1749</v>
      </c>
      <c r="I350" s="530">
        <v>5590.2001953125</v>
      </c>
      <c r="J350" s="530">
        <v>9</v>
      </c>
      <c r="K350" s="531">
        <v>50311.80078125</v>
      </c>
    </row>
    <row r="351" spans="1:11" ht="14.4" customHeight="1" x14ac:dyDescent="0.3">
      <c r="A351" s="525" t="s">
        <v>498</v>
      </c>
      <c r="B351" s="526" t="s">
        <v>499</v>
      </c>
      <c r="C351" s="527" t="s">
        <v>516</v>
      </c>
      <c r="D351" s="528" t="s">
        <v>517</v>
      </c>
      <c r="E351" s="527" t="s">
        <v>1306</v>
      </c>
      <c r="F351" s="528" t="s">
        <v>1307</v>
      </c>
      <c r="G351" s="527" t="s">
        <v>1750</v>
      </c>
      <c r="H351" s="527" t="s">
        <v>1751</v>
      </c>
      <c r="I351" s="530">
        <v>5590.2001953125</v>
      </c>
      <c r="J351" s="530">
        <v>1</v>
      </c>
      <c r="K351" s="531">
        <v>5590.2001953125</v>
      </c>
    </row>
    <row r="352" spans="1:11" ht="14.4" customHeight="1" x14ac:dyDescent="0.3">
      <c r="A352" s="525" t="s">
        <v>498</v>
      </c>
      <c r="B352" s="526" t="s">
        <v>499</v>
      </c>
      <c r="C352" s="527" t="s">
        <v>516</v>
      </c>
      <c r="D352" s="528" t="s">
        <v>517</v>
      </c>
      <c r="E352" s="527" t="s">
        <v>1306</v>
      </c>
      <c r="F352" s="528" t="s">
        <v>1307</v>
      </c>
      <c r="G352" s="527" t="s">
        <v>1752</v>
      </c>
      <c r="H352" s="527" t="s">
        <v>1753</v>
      </c>
      <c r="I352" s="530">
        <v>15500.099609375</v>
      </c>
      <c r="J352" s="530">
        <v>5</v>
      </c>
      <c r="K352" s="531">
        <v>77500.498046875</v>
      </c>
    </row>
    <row r="353" spans="1:11" ht="14.4" customHeight="1" x14ac:dyDescent="0.3">
      <c r="A353" s="525" t="s">
        <v>498</v>
      </c>
      <c r="B353" s="526" t="s">
        <v>499</v>
      </c>
      <c r="C353" s="527" t="s">
        <v>516</v>
      </c>
      <c r="D353" s="528" t="s">
        <v>517</v>
      </c>
      <c r="E353" s="527" t="s">
        <v>1306</v>
      </c>
      <c r="F353" s="528" t="s">
        <v>1307</v>
      </c>
      <c r="G353" s="527" t="s">
        <v>1754</v>
      </c>
      <c r="H353" s="527" t="s">
        <v>1755</v>
      </c>
      <c r="I353" s="530">
        <v>3105.5599609374999</v>
      </c>
      <c r="J353" s="530">
        <v>9</v>
      </c>
      <c r="K353" s="531">
        <v>27950.4296875</v>
      </c>
    </row>
    <row r="354" spans="1:11" ht="14.4" customHeight="1" x14ac:dyDescent="0.3">
      <c r="A354" s="525" t="s">
        <v>498</v>
      </c>
      <c r="B354" s="526" t="s">
        <v>499</v>
      </c>
      <c r="C354" s="527" t="s">
        <v>516</v>
      </c>
      <c r="D354" s="528" t="s">
        <v>517</v>
      </c>
      <c r="E354" s="527" t="s">
        <v>1306</v>
      </c>
      <c r="F354" s="528" t="s">
        <v>1307</v>
      </c>
      <c r="G354" s="527" t="s">
        <v>1756</v>
      </c>
      <c r="H354" s="527" t="s">
        <v>1757</v>
      </c>
      <c r="I354" s="530">
        <v>3113.4692007211538</v>
      </c>
      <c r="J354" s="530">
        <v>19</v>
      </c>
      <c r="K354" s="531">
        <v>59166.969482421875</v>
      </c>
    </row>
    <row r="355" spans="1:11" ht="14.4" customHeight="1" x14ac:dyDescent="0.3">
      <c r="A355" s="525" t="s">
        <v>498</v>
      </c>
      <c r="B355" s="526" t="s">
        <v>499</v>
      </c>
      <c r="C355" s="527" t="s">
        <v>516</v>
      </c>
      <c r="D355" s="528" t="s">
        <v>517</v>
      </c>
      <c r="E355" s="527" t="s">
        <v>1306</v>
      </c>
      <c r="F355" s="528" t="s">
        <v>1307</v>
      </c>
      <c r="G355" s="527" t="s">
        <v>1758</v>
      </c>
      <c r="H355" s="527" t="s">
        <v>1759</v>
      </c>
      <c r="I355" s="530">
        <v>3107.3200073242188</v>
      </c>
      <c r="J355" s="530">
        <v>4</v>
      </c>
      <c r="K355" s="531">
        <v>12429.280029296875</v>
      </c>
    </row>
    <row r="356" spans="1:11" ht="14.4" customHeight="1" x14ac:dyDescent="0.3">
      <c r="A356" s="525" t="s">
        <v>498</v>
      </c>
      <c r="B356" s="526" t="s">
        <v>499</v>
      </c>
      <c r="C356" s="527" t="s">
        <v>516</v>
      </c>
      <c r="D356" s="528" t="s">
        <v>517</v>
      </c>
      <c r="E356" s="527" t="s">
        <v>1306</v>
      </c>
      <c r="F356" s="528" t="s">
        <v>1307</v>
      </c>
      <c r="G356" s="527" t="s">
        <v>1760</v>
      </c>
      <c r="H356" s="527" t="s">
        <v>1761</v>
      </c>
      <c r="I356" s="530">
        <v>3112.2099609375</v>
      </c>
      <c r="J356" s="530">
        <v>9</v>
      </c>
      <c r="K356" s="531">
        <v>27997.249755859375</v>
      </c>
    </row>
    <row r="357" spans="1:11" ht="14.4" customHeight="1" x14ac:dyDescent="0.3">
      <c r="A357" s="525" t="s">
        <v>498</v>
      </c>
      <c r="B357" s="526" t="s">
        <v>499</v>
      </c>
      <c r="C357" s="527" t="s">
        <v>516</v>
      </c>
      <c r="D357" s="528" t="s">
        <v>517</v>
      </c>
      <c r="E357" s="527" t="s">
        <v>1306</v>
      </c>
      <c r="F357" s="528" t="s">
        <v>1307</v>
      </c>
      <c r="G357" s="527" t="s">
        <v>1762</v>
      </c>
      <c r="H357" s="527" t="s">
        <v>1763</v>
      </c>
      <c r="I357" s="530">
        <v>3125.3199462890625</v>
      </c>
      <c r="J357" s="530">
        <v>2</v>
      </c>
      <c r="K357" s="531">
        <v>6250.639892578125</v>
      </c>
    </row>
    <row r="358" spans="1:11" ht="14.4" customHeight="1" x14ac:dyDescent="0.3">
      <c r="A358" s="525" t="s">
        <v>498</v>
      </c>
      <c r="B358" s="526" t="s">
        <v>499</v>
      </c>
      <c r="C358" s="527" t="s">
        <v>516</v>
      </c>
      <c r="D358" s="528" t="s">
        <v>517</v>
      </c>
      <c r="E358" s="527" t="s">
        <v>1306</v>
      </c>
      <c r="F358" s="528" t="s">
        <v>1307</v>
      </c>
      <c r="G358" s="527" t="s">
        <v>1764</v>
      </c>
      <c r="H358" s="527" t="s">
        <v>1765</v>
      </c>
      <c r="I358" s="530">
        <v>3111.7432996961807</v>
      </c>
      <c r="J358" s="530">
        <v>10</v>
      </c>
      <c r="K358" s="531">
        <v>31110.86962890625</v>
      </c>
    </row>
    <row r="359" spans="1:11" ht="14.4" customHeight="1" x14ac:dyDescent="0.3">
      <c r="A359" s="525" t="s">
        <v>498</v>
      </c>
      <c r="B359" s="526" t="s">
        <v>499</v>
      </c>
      <c r="C359" s="527" t="s">
        <v>516</v>
      </c>
      <c r="D359" s="528" t="s">
        <v>517</v>
      </c>
      <c r="E359" s="527" t="s">
        <v>1306</v>
      </c>
      <c r="F359" s="528" t="s">
        <v>1307</v>
      </c>
      <c r="G359" s="527" t="s">
        <v>1766</v>
      </c>
      <c r="H359" s="527" t="s">
        <v>1767</v>
      </c>
      <c r="I359" s="530">
        <v>4755.2998046875</v>
      </c>
      <c r="J359" s="530">
        <v>3</v>
      </c>
      <c r="K359" s="531">
        <v>14265.8994140625</v>
      </c>
    </row>
    <row r="360" spans="1:11" ht="14.4" customHeight="1" x14ac:dyDescent="0.3">
      <c r="A360" s="525" t="s">
        <v>498</v>
      </c>
      <c r="B360" s="526" t="s">
        <v>499</v>
      </c>
      <c r="C360" s="527" t="s">
        <v>516</v>
      </c>
      <c r="D360" s="528" t="s">
        <v>517</v>
      </c>
      <c r="E360" s="527" t="s">
        <v>1306</v>
      </c>
      <c r="F360" s="528" t="s">
        <v>1307</v>
      </c>
      <c r="G360" s="527" t="s">
        <v>1768</v>
      </c>
      <c r="H360" s="527" t="s">
        <v>1769</v>
      </c>
      <c r="I360" s="530">
        <v>1754.5</v>
      </c>
      <c r="J360" s="530">
        <v>10</v>
      </c>
      <c r="K360" s="531">
        <v>17545</v>
      </c>
    </row>
    <row r="361" spans="1:11" ht="14.4" customHeight="1" x14ac:dyDescent="0.3">
      <c r="A361" s="525" t="s">
        <v>498</v>
      </c>
      <c r="B361" s="526" t="s">
        <v>499</v>
      </c>
      <c r="C361" s="527" t="s">
        <v>516</v>
      </c>
      <c r="D361" s="528" t="s">
        <v>517</v>
      </c>
      <c r="E361" s="527" t="s">
        <v>1306</v>
      </c>
      <c r="F361" s="528" t="s">
        <v>1307</v>
      </c>
      <c r="G361" s="527" t="s">
        <v>1770</v>
      </c>
      <c r="H361" s="527" t="s">
        <v>1771</v>
      </c>
      <c r="I361" s="530">
        <v>1754.5</v>
      </c>
      <c r="J361" s="530">
        <v>10</v>
      </c>
      <c r="K361" s="531">
        <v>17545</v>
      </c>
    </row>
    <row r="362" spans="1:11" ht="14.4" customHeight="1" x14ac:dyDescent="0.3">
      <c r="A362" s="525" t="s">
        <v>498</v>
      </c>
      <c r="B362" s="526" t="s">
        <v>499</v>
      </c>
      <c r="C362" s="527" t="s">
        <v>516</v>
      </c>
      <c r="D362" s="528" t="s">
        <v>517</v>
      </c>
      <c r="E362" s="527" t="s">
        <v>1306</v>
      </c>
      <c r="F362" s="528" t="s">
        <v>1307</v>
      </c>
      <c r="G362" s="527" t="s">
        <v>1772</v>
      </c>
      <c r="H362" s="527" t="s">
        <v>1773</v>
      </c>
      <c r="I362" s="530">
        <v>1754.5</v>
      </c>
      <c r="J362" s="530">
        <v>10</v>
      </c>
      <c r="K362" s="531">
        <v>17545</v>
      </c>
    </row>
    <row r="363" spans="1:11" ht="14.4" customHeight="1" x14ac:dyDescent="0.3">
      <c r="A363" s="525" t="s">
        <v>498</v>
      </c>
      <c r="B363" s="526" t="s">
        <v>499</v>
      </c>
      <c r="C363" s="527" t="s">
        <v>516</v>
      </c>
      <c r="D363" s="528" t="s">
        <v>517</v>
      </c>
      <c r="E363" s="527" t="s">
        <v>1306</v>
      </c>
      <c r="F363" s="528" t="s">
        <v>1307</v>
      </c>
      <c r="G363" s="527" t="s">
        <v>1774</v>
      </c>
      <c r="H363" s="527" t="s">
        <v>1775</v>
      </c>
      <c r="I363" s="530">
        <v>1754.5</v>
      </c>
      <c r="J363" s="530">
        <v>20</v>
      </c>
      <c r="K363" s="531">
        <v>35090</v>
      </c>
    </row>
    <row r="364" spans="1:11" ht="14.4" customHeight="1" x14ac:dyDescent="0.3">
      <c r="A364" s="525" t="s">
        <v>498</v>
      </c>
      <c r="B364" s="526" t="s">
        <v>499</v>
      </c>
      <c r="C364" s="527" t="s">
        <v>516</v>
      </c>
      <c r="D364" s="528" t="s">
        <v>517</v>
      </c>
      <c r="E364" s="527" t="s">
        <v>1306</v>
      </c>
      <c r="F364" s="528" t="s">
        <v>1307</v>
      </c>
      <c r="G364" s="527" t="s">
        <v>1776</v>
      </c>
      <c r="H364" s="527" t="s">
        <v>1777</v>
      </c>
      <c r="I364" s="530">
        <v>1754.5</v>
      </c>
      <c r="J364" s="530">
        <v>5</v>
      </c>
      <c r="K364" s="531">
        <v>8772.5</v>
      </c>
    </row>
    <row r="365" spans="1:11" ht="14.4" customHeight="1" x14ac:dyDescent="0.3">
      <c r="A365" s="525" t="s">
        <v>498</v>
      </c>
      <c r="B365" s="526" t="s">
        <v>499</v>
      </c>
      <c r="C365" s="527" t="s">
        <v>516</v>
      </c>
      <c r="D365" s="528" t="s">
        <v>517</v>
      </c>
      <c r="E365" s="527" t="s">
        <v>1306</v>
      </c>
      <c r="F365" s="528" t="s">
        <v>1307</v>
      </c>
      <c r="G365" s="527" t="s">
        <v>1778</v>
      </c>
      <c r="H365" s="527" t="s">
        <v>1779</v>
      </c>
      <c r="I365" s="530">
        <v>1754.5</v>
      </c>
      <c r="J365" s="530">
        <v>10</v>
      </c>
      <c r="K365" s="531">
        <v>17545</v>
      </c>
    </row>
    <row r="366" spans="1:11" ht="14.4" customHeight="1" x14ac:dyDescent="0.3">
      <c r="A366" s="525" t="s">
        <v>498</v>
      </c>
      <c r="B366" s="526" t="s">
        <v>499</v>
      </c>
      <c r="C366" s="527" t="s">
        <v>516</v>
      </c>
      <c r="D366" s="528" t="s">
        <v>517</v>
      </c>
      <c r="E366" s="527" t="s">
        <v>1306</v>
      </c>
      <c r="F366" s="528" t="s">
        <v>1307</v>
      </c>
      <c r="G366" s="527" t="s">
        <v>1780</v>
      </c>
      <c r="H366" s="527" t="s">
        <v>1781</v>
      </c>
      <c r="I366" s="530">
        <v>2182.840087890625</v>
      </c>
      <c r="J366" s="530">
        <v>10</v>
      </c>
      <c r="K366" s="531">
        <v>21828.40087890625</v>
      </c>
    </row>
    <row r="367" spans="1:11" ht="14.4" customHeight="1" x14ac:dyDescent="0.3">
      <c r="A367" s="525" t="s">
        <v>498</v>
      </c>
      <c r="B367" s="526" t="s">
        <v>499</v>
      </c>
      <c r="C367" s="527" t="s">
        <v>516</v>
      </c>
      <c r="D367" s="528" t="s">
        <v>517</v>
      </c>
      <c r="E367" s="527" t="s">
        <v>1306</v>
      </c>
      <c r="F367" s="528" t="s">
        <v>1307</v>
      </c>
      <c r="G367" s="527" t="s">
        <v>1782</v>
      </c>
      <c r="H367" s="527" t="s">
        <v>1783</v>
      </c>
      <c r="I367" s="530">
        <v>2479.2900390625</v>
      </c>
      <c r="J367" s="530">
        <v>1</v>
      </c>
      <c r="K367" s="531">
        <v>2479.2900390625</v>
      </c>
    </row>
    <row r="368" spans="1:11" ht="14.4" customHeight="1" x14ac:dyDescent="0.3">
      <c r="A368" s="525" t="s">
        <v>498</v>
      </c>
      <c r="B368" s="526" t="s">
        <v>499</v>
      </c>
      <c r="C368" s="527" t="s">
        <v>516</v>
      </c>
      <c r="D368" s="528" t="s">
        <v>517</v>
      </c>
      <c r="E368" s="527" t="s">
        <v>1306</v>
      </c>
      <c r="F368" s="528" t="s">
        <v>1307</v>
      </c>
      <c r="G368" s="527" t="s">
        <v>1784</v>
      </c>
      <c r="H368" s="527" t="s">
        <v>1785</v>
      </c>
      <c r="I368" s="530">
        <v>2479.2900390625</v>
      </c>
      <c r="J368" s="530">
        <v>1</v>
      </c>
      <c r="K368" s="531">
        <v>2479.2900390625</v>
      </c>
    </row>
    <row r="369" spans="1:11" ht="14.4" customHeight="1" x14ac:dyDescent="0.3">
      <c r="A369" s="525" t="s">
        <v>498</v>
      </c>
      <c r="B369" s="526" t="s">
        <v>499</v>
      </c>
      <c r="C369" s="527" t="s">
        <v>516</v>
      </c>
      <c r="D369" s="528" t="s">
        <v>517</v>
      </c>
      <c r="E369" s="527" t="s">
        <v>1306</v>
      </c>
      <c r="F369" s="528" t="s">
        <v>1307</v>
      </c>
      <c r="G369" s="527" t="s">
        <v>1786</v>
      </c>
      <c r="H369" s="527" t="s">
        <v>1787</v>
      </c>
      <c r="I369" s="530">
        <v>2444.199951171875</v>
      </c>
      <c r="J369" s="530">
        <v>2</v>
      </c>
      <c r="K369" s="531">
        <v>4888.39990234375</v>
      </c>
    </row>
    <row r="370" spans="1:11" ht="14.4" customHeight="1" x14ac:dyDescent="0.3">
      <c r="A370" s="525" t="s">
        <v>498</v>
      </c>
      <c r="B370" s="526" t="s">
        <v>499</v>
      </c>
      <c r="C370" s="527" t="s">
        <v>516</v>
      </c>
      <c r="D370" s="528" t="s">
        <v>517</v>
      </c>
      <c r="E370" s="527" t="s">
        <v>1306</v>
      </c>
      <c r="F370" s="528" t="s">
        <v>1307</v>
      </c>
      <c r="G370" s="527" t="s">
        <v>1788</v>
      </c>
      <c r="H370" s="527" t="s">
        <v>1789</v>
      </c>
      <c r="I370" s="530">
        <v>2444.199951171875</v>
      </c>
      <c r="J370" s="530">
        <v>1</v>
      </c>
      <c r="K370" s="531">
        <v>2444.199951171875</v>
      </c>
    </row>
    <row r="371" spans="1:11" ht="14.4" customHeight="1" x14ac:dyDescent="0.3">
      <c r="A371" s="525" t="s">
        <v>498</v>
      </c>
      <c r="B371" s="526" t="s">
        <v>499</v>
      </c>
      <c r="C371" s="527" t="s">
        <v>516</v>
      </c>
      <c r="D371" s="528" t="s">
        <v>517</v>
      </c>
      <c r="E371" s="527" t="s">
        <v>1306</v>
      </c>
      <c r="F371" s="528" t="s">
        <v>1307</v>
      </c>
      <c r="G371" s="527" t="s">
        <v>1790</v>
      </c>
      <c r="H371" s="527" t="s">
        <v>1791</v>
      </c>
      <c r="I371" s="530">
        <v>9427.83984375</v>
      </c>
      <c r="J371" s="530">
        <v>1</v>
      </c>
      <c r="K371" s="531">
        <v>9427.83984375</v>
      </c>
    </row>
    <row r="372" spans="1:11" ht="14.4" customHeight="1" x14ac:dyDescent="0.3">
      <c r="A372" s="525" t="s">
        <v>498</v>
      </c>
      <c r="B372" s="526" t="s">
        <v>499</v>
      </c>
      <c r="C372" s="527" t="s">
        <v>516</v>
      </c>
      <c r="D372" s="528" t="s">
        <v>517</v>
      </c>
      <c r="E372" s="527" t="s">
        <v>1306</v>
      </c>
      <c r="F372" s="528" t="s">
        <v>1307</v>
      </c>
      <c r="G372" s="527" t="s">
        <v>1792</v>
      </c>
      <c r="H372" s="527" t="s">
        <v>1793</v>
      </c>
      <c r="I372" s="530">
        <v>9424.4816080729161</v>
      </c>
      <c r="J372" s="530">
        <v>10</v>
      </c>
      <c r="K372" s="531">
        <v>94258.2294921875</v>
      </c>
    </row>
    <row r="373" spans="1:11" ht="14.4" customHeight="1" x14ac:dyDescent="0.3">
      <c r="A373" s="525" t="s">
        <v>498</v>
      </c>
      <c r="B373" s="526" t="s">
        <v>499</v>
      </c>
      <c r="C373" s="527" t="s">
        <v>516</v>
      </c>
      <c r="D373" s="528" t="s">
        <v>517</v>
      </c>
      <c r="E373" s="527" t="s">
        <v>1306</v>
      </c>
      <c r="F373" s="528" t="s">
        <v>1307</v>
      </c>
      <c r="G373" s="527" t="s">
        <v>1794</v>
      </c>
      <c r="H373" s="527" t="s">
        <v>1795</v>
      </c>
      <c r="I373" s="530">
        <v>8284.657470703125</v>
      </c>
      <c r="J373" s="530">
        <v>3</v>
      </c>
      <c r="K373" s="531">
        <v>33128.739882469177</v>
      </c>
    </row>
    <row r="374" spans="1:11" ht="14.4" customHeight="1" x14ac:dyDescent="0.3">
      <c r="A374" s="525" t="s">
        <v>498</v>
      </c>
      <c r="B374" s="526" t="s">
        <v>499</v>
      </c>
      <c r="C374" s="527" t="s">
        <v>516</v>
      </c>
      <c r="D374" s="528" t="s">
        <v>517</v>
      </c>
      <c r="E374" s="527" t="s">
        <v>1306</v>
      </c>
      <c r="F374" s="528" t="s">
        <v>1307</v>
      </c>
      <c r="G374" s="527" t="s">
        <v>1796</v>
      </c>
      <c r="H374" s="527" t="s">
        <v>1797</v>
      </c>
      <c r="I374" s="530">
        <v>11000.1103515625</v>
      </c>
      <c r="J374" s="530">
        <v>1</v>
      </c>
      <c r="K374" s="531">
        <v>11000.1103515625</v>
      </c>
    </row>
    <row r="375" spans="1:11" ht="14.4" customHeight="1" x14ac:dyDescent="0.3">
      <c r="A375" s="525" t="s">
        <v>498</v>
      </c>
      <c r="B375" s="526" t="s">
        <v>499</v>
      </c>
      <c r="C375" s="527" t="s">
        <v>516</v>
      </c>
      <c r="D375" s="528" t="s">
        <v>517</v>
      </c>
      <c r="E375" s="527" t="s">
        <v>1306</v>
      </c>
      <c r="F375" s="528" t="s">
        <v>1307</v>
      </c>
      <c r="G375" s="527" t="s">
        <v>1798</v>
      </c>
      <c r="H375" s="527" t="s">
        <v>1799</v>
      </c>
      <c r="I375" s="530">
        <v>34649.55859375</v>
      </c>
      <c r="J375" s="530">
        <v>4</v>
      </c>
      <c r="K375" s="531">
        <v>138598.234375</v>
      </c>
    </row>
    <row r="376" spans="1:11" ht="14.4" customHeight="1" x14ac:dyDescent="0.3">
      <c r="A376" s="525" t="s">
        <v>498</v>
      </c>
      <c r="B376" s="526" t="s">
        <v>499</v>
      </c>
      <c r="C376" s="527" t="s">
        <v>516</v>
      </c>
      <c r="D376" s="528" t="s">
        <v>517</v>
      </c>
      <c r="E376" s="527" t="s">
        <v>1306</v>
      </c>
      <c r="F376" s="528" t="s">
        <v>1307</v>
      </c>
      <c r="G376" s="527" t="s">
        <v>1800</v>
      </c>
      <c r="H376" s="527" t="s">
        <v>1801</v>
      </c>
      <c r="I376" s="530">
        <v>44071.359375</v>
      </c>
      <c r="J376" s="530">
        <v>10</v>
      </c>
      <c r="K376" s="531">
        <v>440713.59375</v>
      </c>
    </row>
    <row r="377" spans="1:11" ht="14.4" customHeight="1" x14ac:dyDescent="0.3">
      <c r="A377" s="525" t="s">
        <v>498</v>
      </c>
      <c r="B377" s="526" t="s">
        <v>499</v>
      </c>
      <c r="C377" s="527" t="s">
        <v>516</v>
      </c>
      <c r="D377" s="528" t="s">
        <v>517</v>
      </c>
      <c r="E377" s="527" t="s">
        <v>1306</v>
      </c>
      <c r="F377" s="528" t="s">
        <v>1307</v>
      </c>
      <c r="G377" s="527" t="s">
        <v>1802</v>
      </c>
      <c r="H377" s="527" t="s">
        <v>1803</v>
      </c>
      <c r="I377" s="530">
        <v>41454.5390625</v>
      </c>
      <c r="J377" s="530">
        <v>1</v>
      </c>
      <c r="K377" s="531">
        <v>41454.5390625</v>
      </c>
    </row>
    <row r="378" spans="1:11" ht="14.4" customHeight="1" x14ac:dyDescent="0.3">
      <c r="A378" s="525" t="s">
        <v>498</v>
      </c>
      <c r="B378" s="526" t="s">
        <v>499</v>
      </c>
      <c r="C378" s="527" t="s">
        <v>516</v>
      </c>
      <c r="D378" s="528" t="s">
        <v>517</v>
      </c>
      <c r="E378" s="527" t="s">
        <v>1306</v>
      </c>
      <c r="F378" s="528" t="s">
        <v>1307</v>
      </c>
      <c r="G378" s="527" t="s">
        <v>1804</v>
      </c>
      <c r="H378" s="527" t="s">
        <v>1805</v>
      </c>
      <c r="I378" s="530">
        <v>3216.7728445870534</v>
      </c>
      <c r="J378" s="530">
        <v>7</v>
      </c>
      <c r="K378" s="531">
        <v>22517.409912109375</v>
      </c>
    </row>
    <row r="379" spans="1:11" ht="14.4" customHeight="1" x14ac:dyDescent="0.3">
      <c r="A379" s="525" t="s">
        <v>498</v>
      </c>
      <c r="B379" s="526" t="s">
        <v>499</v>
      </c>
      <c r="C379" s="527" t="s">
        <v>516</v>
      </c>
      <c r="D379" s="528" t="s">
        <v>517</v>
      </c>
      <c r="E379" s="527" t="s">
        <v>1306</v>
      </c>
      <c r="F379" s="528" t="s">
        <v>1307</v>
      </c>
      <c r="G379" s="527" t="s">
        <v>1806</v>
      </c>
      <c r="H379" s="527" t="s">
        <v>1807</v>
      </c>
      <c r="I379" s="530">
        <v>3271.6700032552085</v>
      </c>
      <c r="J379" s="530">
        <v>3</v>
      </c>
      <c r="K379" s="531">
        <v>9815.010009765625</v>
      </c>
    </row>
    <row r="380" spans="1:11" ht="14.4" customHeight="1" x14ac:dyDescent="0.3">
      <c r="A380" s="525" t="s">
        <v>498</v>
      </c>
      <c r="B380" s="526" t="s">
        <v>499</v>
      </c>
      <c r="C380" s="527" t="s">
        <v>516</v>
      </c>
      <c r="D380" s="528" t="s">
        <v>517</v>
      </c>
      <c r="E380" s="527" t="s">
        <v>1306</v>
      </c>
      <c r="F380" s="528" t="s">
        <v>1307</v>
      </c>
      <c r="G380" s="527" t="s">
        <v>1808</v>
      </c>
      <c r="H380" s="527" t="s">
        <v>1809</v>
      </c>
      <c r="I380" s="530">
        <v>9922</v>
      </c>
      <c r="J380" s="530">
        <v>1</v>
      </c>
      <c r="K380" s="531">
        <v>9922</v>
      </c>
    </row>
    <row r="381" spans="1:11" ht="14.4" customHeight="1" x14ac:dyDescent="0.3">
      <c r="A381" s="525" t="s">
        <v>498</v>
      </c>
      <c r="B381" s="526" t="s">
        <v>499</v>
      </c>
      <c r="C381" s="527" t="s">
        <v>516</v>
      </c>
      <c r="D381" s="528" t="s">
        <v>517</v>
      </c>
      <c r="E381" s="527" t="s">
        <v>1306</v>
      </c>
      <c r="F381" s="528" t="s">
        <v>1307</v>
      </c>
      <c r="G381" s="527" t="s">
        <v>1810</v>
      </c>
      <c r="H381" s="527" t="s">
        <v>1811</v>
      </c>
      <c r="I381" s="530">
        <v>9922</v>
      </c>
      <c r="J381" s="530">
        <v>1</v>
      </c>
      <c r="K381" s="531">
        <v>9922</v>
      </c>
    </row>
    <row r="382" spans="1:11" ht="14.4" customHeight="1" x14ac:dyDescent="0.3">
      <c r="A382" s="525" t="s">
        <v>498</v>
      </c>
      <c r="B382" s="526" t="s">
        <v>499</v>
      </c>
      <c r="C382" s="527" t="s">
        <v>516</v>
      </c>
      <c r="D382" s="528" t="s">
        <v>517</v>
      </c>
      <c r="E382" s="527" t="s">
        <v>1306</v>
      </c>
      <c r="F382" s="528" t="s">
        <v>1307</v>
      </c>
      <c r="G382" s="527" t="s">
        <v>1812</v>
      </c>
      <c r="H382" s="527" t="s">
        <v>1813</v>
      </c>
      <c r="I382" s="530">
        <v>9922</v>
      </c>
      <c r="J382" s="530">
        <v>11</v>
      </c>
      <c r="K382" s="531">
        <v>109142</v>
      </c>
    </row>
    <row r="383" spans="1:11" ht="14.4" customHeight="1" x14ac:dyDescent="0.3">
      <c r="A383" s="525" t="s">
        <v>498</v>
      </c>
      <c r="B383" s="526" t="s">
        <v>499</v>
      </c>
      <c r="C383" s="527" t="s">
        <v>516</v>
      </c>
      <c r="D383" s="528" t="s">
        <v>517</v>
      </c>
      <c r="E383" s="527" t="s">
        <v>1306</v>
      </c>
      <c r="F383" s="528" t="s">
        <v>1307</v>
      </c>
      <c r="G383" s="527" t="s">
        <v>1814</v>
      </c>
      <c r="H383" s="527" t="s">
        <v>1815</v>
      </c>
      <c r="I383" s="530">
        <v>9922.001220703125</v>
      </c>
      <c r="J383" s="530">
        <v>10</v>
      </c>
      <c r="K383" s="531">
        <v>99220.01953125</v>
      </c>
    </row>
    <row r="384" spans="1:11" ht="14.4" customHeight="1" x14ac:dyDescent="0.3">
      <c r="A384" s="525" t="s">
        <v>498</v>
      </c>
      <c r="B384" s="526" t="s">
        <v>499</v>
      </c>
      <c r="C384" s="527" t="s">
        <v>516</v>
      </c>
      <c r="D384" s="528" t="s">
        <v>517</v>
      </c>
      <c r="E384" s="527" t="s">
        <v>1306</v>
      </c>
      <c r="F384" s="528" t="s">
        <v>1307</v>
      </c>
      <c r="G384" s="527" t="s">
        <v>1816</v>
      </c>
      <c r="H384" s="527" t="s">
        <v>1817</v>
      </c>
      <c r="I384" s="530">
        <v>3357.2055121527778</v>
      </c>
      <c r="J384" s="530">
        <v>16</v>
      </c>
      <c r="K384" s="531">
        <v>53715.269775390625</v>
      </c>
    </row>
    <row r="385" spans="1:11" ht="14.4" customHeight="1" x14ac:dyDescent="0.3">
      <c r="A385" s="525" t="s">
        <v>498</v>
      </c>
      <c r="B385" s="526" t="s">
        <v>499</v>
      </c>
      <c r="C385" s="527" t="s">
        <v>516</v>
      </c>
      <c r="D385" s="528" t="s">
        <v>517</v>
      </c>
      <c r="E385" s="527" t="s">
        <v>1306</v>
      </c>
      <c r="F385" s="528" t="s">
        <v>1307</v>
      </c>
      <c r="G385" s="527" t="s">
        <v>1818</v>
      </c>
      <c r="H385" s="527" t="s">
        <v>1819</v>
      </c>
      <c r="I385" s="530">
        <v>3258.9029785156249</v>
      </c>
      <c r="J385" s="530">
        <v>13</v>
      </c>
      <c r="K385" s="531">
        <v>42660.6298828125</v>
      </c>
    </row>
    <row r="386" spans="1:11" ht="14.4" customHeight="1" x14ac:dyDescent="0.3">
      <c r="A386" s="525" t="s">
        <v>498</v>
      </c>
      <c r="B386" s="526" t="s">
        <v>499</v>
      </c>
      <c r="C386" s="527" t="s">
        <v>516</v>
      </c>
      <c r="D386" s="528" t="s">
        <v>517</v>
      </c>
      <c r="E386" s="527" t="s">
        <v>1306</v>
      </c>
      <c r="F386" s="528" t="s">
        <v>1307</v>
      </c>
      <c r="G386" s="527" t="s">
        <v>1820</v>
      </c>
      <c r="H386" s="527" t="s">
        <v>1821</v>
      </c>
      <c r="I386" s="530">
        <v>3170.2762451171875</v>
      </c>
      <c r="J386" s="530">
        <v>13</v>
      </c>
      <c r="K386" s="531">
        <v>41635.829833984375</v>
      </c>
    </row>
    <row r="387" spans="1:11" ht="14.4" customHeight="1" x14ac:dyDescent="0.3">
      <c r="A387" s="525" t="s">
        <v>498</v>
      </c>
      <c r="B387" s="526" t="s">
        <v>499</v>
      </c>
      <c r="C387" s="527" t="s">
        <v>516</v>
      </c>
      <c r="D387" s="528" t="s">
        <v>517</v>
      </c>
      <c r="E387" s="527" t="s">
        <v>1306</v>
      </c>
      <c r="F387" s="528" t="s">
        <v>1307</v>
      </c>
      <c r="G387" s="527" t="s">
        <v>1822</v>
      </c>
      <c r="H387" s="527" t="s">
        <v>1823</v>
      </c>
      <c r="I387" s="530">
        <v>3099.3180999755859</v>
      </c>
      <c r="J387" s="530">
        <v>35</v>
      </c>
      <c r="K387" s="531">
        <v>115450.12914062478</v>
      </c>
    </row>
    <row r="388" spans="1:11" ht="14.4" customHeight="1" x14ac:dyDescent="0.3">
      <c r="A388" s="525" t="s">
        <v>498</v>
      </c>
      <c r="B388" s="526" t="s">
        <v>499</v>
      </c>
      <c r="C388" s="527" t="s">
        <v>516</v>
      </c>
      <c r="D388" s="528" t="s">
        <v>517</v>
      </c>
      <c r="E388" s="527" t="s">
        <v>1306</v>
      </c>
      <c r="F388" s="528" t="s">
        <v>1307</v>
      </c>
      <c r="G388" s="527" t="s">
        <v>1824</v>
      </c>
      <c r="H388" s="527" t="s">
        <v>1825</v>
      </c>
      <c r="I388" s="530">
        <v>3186.4066569010415</v>
      </c>
      <c r="J388" s="530">
        <v>6</v>
      </c>
      <c r="K388" s="531">
        <v>18606.03955078125</v>
      </c>
    </row>
    <row r="389" spans="1:11" ht="14.4" customHeight="1" x14ac:dyDescent="0.3">
      <c r="A389" s="525" t="s">
        <v>498</v>
      </c>
      <c r="B389" s="526" t="s">
        <v>499</v>
      </c>
      <c r="C389" s="527" t="s">
        <v>516</v>
      </c>
      <c r="D389" s="528" t="s">
        <v>517</v>
      </c>
      <c r="E389" s="527" t="s">
        <v>1306</v>
      </c>
      <c r="F389" s="528" t="s">
        <v>1307</v>
      </c>
      <c r="G389" s="527" t="s">
        <v>1826</v>
      </c>
      <c r="H389" s="527" t="s">
        <v>1827</v>
      </c>
      <c r="I389" s="530">
        <v>2881.489990234375</v>
      </c>
      <c r="J389" s="530">
        <v>3</v>
      </c>
      <c r="K389" s="531">
        <v>8644.469970703125</v>
      </c>
    </row>
    <row r="390" spans="1:11" ht="14.4" customHeight="1" x14ac:dyDescent="0.3">
      <c r="A390" s="525" t="s">
        <v>498</v>
      </c>
      <c r="B390" s="526" t="s">
        <v>499</v>
      </c>
      <c r="C390" s="527" t="s">
        <v>516</v>
      </c>
      <c r="D390" s="528" t="s">
        <v>517</v>
      </c>
      <c r="E390" s="527" t="s">
        <v>1306</v>
      </c>
      <c r="F390" s="528" t="s">
        <v>1307</v>
      </c>
      <c r="G390" s="527" t="s">
        <v>1828</v>
      </c>
      <c r="H390" s="527" t="s">
        <v>1827</v>
      </c>
      <c r="I390" s="530">
        <v>2881.489990234375</v>
      </c>
      <c r="J390" s="530">
        <v>4</v>
      </c>
      <c r="K390" s="531">
        <v>11525.970458984375</v>
      </c>
    </row>
    <row r="391" spans="1:11" ht="14.4" customHeight="1" x14ac:dyDescent="0.3">
      <c r="A391" s="525" t="s">
        <v>498</v>
      </c>
      <c r="B391" s="526" t="s">
        <v>499</v>
      </c>
      <c r="C391" s="527" t="s">
        <v>516</v>
      </c>
      <c r="D391" s="528" t="s">
        <v>517</v>
      </c>
      <c r="E391" s="527" t="s">
        <v>1306</v>
      </c>
      <c r="F391" s="528" t="s">
        <v>1307</v>
      </c>
      <c r="G391" s="527" t="s">
        <v>1829</v>
      </c>
      <c r="H391" s="527" t="s">
        <v>1830</v>
      </c>
      <c r="I391" s="530">
        <v>3678.39990234375</v>
      </c>
      <c r="J391" s="530">
        <v>3</v>
      </c>
      <c r="K391" s="531">
        <v>11035.19970703125</v>
      </c>
    </row>
    <row r="392" spans="1:11" ht="14.4" customHeight="1" x14ac:dyDescent="0.3">
      <c r="A392" s="525" t="s">
        <v>498</v>
      </c>
      <c r="B392" s="526" t="s">
        <v>499</v>
      </c>
      <c r="C392" s="527" t="s">
        <v>516</v>
      </c>
      <c r="D392" s="528" t="s">
        <v>517</v>
      </c>
      <c r="E392" s="527" t="s">
        <v>1306</v>
      </c>
      <c r="F392" s="528" t="s">
        <v>1307</v>
      </c>
      <c r="G392" s="527" t="s">
        <v>1831</v>
      </c>
      <c r="H392" s="527" t="s">
        <v>1832</v>
      </c>
      <c r="I392" s="530">
        <v>2524.06005859375</v>
      </c>
      <c r="J392" s="530">
        <v>11</v>
      </c>
      <c r="K392" s="531">
        <v>27764.66064453125</v>
      </c>
    </row>
    <row r="393" spans="1:11" ht="14.4" customHeight="1" x14ac:dyDescent="0.3">
      <c r="A393" s="525" t="s">
        <v>498</v>
      </c>
      <c r="B393" s="526" t="s">
        <v>499</v>
      </c>
      <c r="C393" s="527" t="s">
        <v>516</v>
      </c>
      <c r="D393" s="528" t="s">
        <v>517</v>
      </c>
      <c r="E393" s="527" t="s">
        <v>1306</v>
      </c>
      <c r="F393" s="528" t="s">
        <v>1307</v>
      </c>
      <c r="G393" s="527" t="s">
        <v>1833</v>
      </c>
      <c r="H393" s="527" t="s">
        <v>1834</v>
      </c>
      <c r="I393" s="530">
        <v>687.1624755859375</v>
      </c>
      <c r="J393" s="530">
        <v>20</v>
      </c>
      <c r="K393" s="531">
        <v>13743.270263671875</v>
      </c>
    </row>
    <row r="394" spans="1:11" ht="14.4" customHeight="1" x14ac:dyDescent="0.3">
      <c r="A394" s="525" t="s">
        <v>498</v>
      </c>
      <c r="B394" s="526" t="s">
        <v>499</v>
      </c>
      <c r="C394" s="527" t="s">
        <v>516</v>
      </c>
      <c r="D394" s="528" t="s">
        <v>517</v>
      </c>
      <c r="E394" s="527" t="s">
        <v>1306</v>
      </c>
      <c r="F394" s="528" t="s">
        <v>1307</v>
      </c>
      <c r="G394" s="527" t="s">
        <v>1835</v>
      </c>
      <c r="H394" s="527" t="s">
        <v>1836</v>
      </c>
      <c r="I394" s="530">
        <v>5411.8644748263887</v>
      </c>
      <c r="J394" s="530">
        <v>10</v>
      </c>
      <c r="K394" s="531">
        <v>54166.42041015625</v>
      </c>
    </row>
    <row r="395" spans="1:11" ht="14.4" customHeight="1" x14ac:dyDescent="0.3">
      <c r="A395" s="525" t="s">
        <v>498</v>
      </c>
      <c r="B395" s="526" t="s">
        <v>499</v>
      </c>
      <c r="C395" s="527" t="s">
        <v>516</v>
      </c>
      <c r="D395" s="528" t="s">
        <v>517</v>
      </c>
      <c r="E395" s="527" t="s">
        <v>1306</v>
      </c>
      <c r="F395" s="528" t="s">
        <v>1307</v>
      </c>
      <c r="G395" s="527" t="s">
        <v>1837</v>
      </c>
      <c r="H395" s="527" t="s">
        <v>1838</v>
      </c>
      <c r="I395" s="530">
        <v>10834.440104166666</v>
      </c>
      <c r="J395" s="530">
        <v>3</v>
      </c>
      <c r="K395" s="531">
        <v>32503.3203125</v>
      </c>
    </row>
    <row r="396" spans="1:11" ht="14.4" customHeight="1" x14ac:dyDescent="0.3">
      <c r="A396" s="525" t="s">
        <v>498</v>
      </c>
      <c r="B396" s="526" t="s">
        <v>499</v>
      </c>
      <c r="C396" s="527" t="s">
        <v>516</v>
      </c>
      <c r="D396" s="528" t="s">
        <v>517</v>
      </c>
      <c r="E396" s="527" t="s">
        <v>1306</v>
      </c>
      <c r="F396" s="528" t="s">
        <v>1307</v>
      </c>
      <c r="G396" s="527" t="s">
        <v>1839</v>
      </c>
      <c r="H396" s="527" t="s">
        <v>1840</v>
      </c>
      <c r="I396" s="530">
        <v>11645.06875</v>
      </c>
      <c r="J396" s="530">
        <v>13</v>
      </c>
      <c r="K396" s="531">
        <v>151293.91796875</v>
      </c>
    </row>
    <row r="397" spans="1:11" ht="14.4" customHeight="1" x14ac:dyDescent="0.3">
      <c r="A397" s="525" t="s">
        <v>498</v>
      </c>
      <c r="B397" s="526" t="s">
        <v>499</v>
      </c>
      <c r="C397" s="527" t="s">
        <v>516</v>
      </c>
      <c r="D397" s="528" t="s">
        <v>517</v>
      </c>
      <c r="E397" s="527" t="s">
        <v>1306</v>
      </c>
      <c r="F397" s="528" t="s">
        <v>1307</v>
      </c>
      <c r="G397" s="527" t="s">
        <v>1841</v>
      </c>
      <c r="H397" s="527" t="s">
        <v>1842</v>
      </c>
      <c r="I397" s="530">
        <v>19360</v>
      </c>
      <c r="J397" s="530">
        <v>14</v>
      </c>
      <c r="K397" s="531">
        <v>271040</v>
      </c>
    </row>
    <row r="398" spans="1:11" ht="14.4" customHeight="1" x14ac:dyDescent="0.3">
      <c r="A398" s="525" t="s">
        <v>498</v>
      </c>
      <c r="B398" s="526" t="s">
        <v>499</v>
      </c>
      <c r="C398" s="527" t="s">
        <v>516</v>
      </c>
      <c r="D398" s="528" t="s">
        <v>517</v>
      </c>
      <c r="E398" s="527" t="s">
        <v>1306</v>
      </c>
      <c r="F398" s="528" t="s">
        <v>1307</v>
      </c>
      <c r="G398" s="527" t="s">
        <v>1843</v>
      </c>
      <c r="H398" s="527" t="s">
        <v>1844</v>
      </c>
      <c r="I398" s="530">
        <v>14260.69873046875</v>
      </c>
      <c r="J398" s="530">
        <v>49</v>
      </c>
      <c r="K398" s="531">
        <v>698774.1591796875</v>
      </c>
    </row>
    <row r="399" spans="1:11" ht="14.4" customHeight="1" x14ac:dyDescent="0.3">
      <c r="A399" s="525" t="s">
        <v>498</v>
      </c>
      <c r="B399" s="526" t="s">
        <v>499</v>
      </c>
      <c r="C399" s="527" t="s">
        <v>516</v>
      </c>
      <c r="D399" s="528" t="s">
        <v>517</v>
      </c>
      <c r="E399" s="527" t="s">
        <v>1306</v>
      </c>
      <c r="F399" s="528" t="s">
        <v>1307</v>
      </c>
      <c r="G399" s="527" t="s">
        <v>1845</v>
      </c>
      <c r="H399" s="527" t="s">
        <v>1846</v>
      </c>
      <c r="I399" s="530">
        <v>14260.7001953125</v>
      </c>
      <c r="J399" s="530">
        <v>8</v>
      </c>
      <c r="K399" s="531">
        <v>114085.6025390625</v>
      </c>
    </row>
    <row r="400" spans="1:11" ht="14.4" customHeight="1" x14ac:dyDescent="0.3">
      <c r="A400" s="525" t="s">
        <v>498</v>
      </c>
      <c r="B400" s="526" t="s">
        <v>499</v>
      </c>
      <c r="C400" s="527" t="s">
        <v>516</v>
      </c>
      <c r="D400" s="528" t="s">
        <v>517</v>
      </c>
      <c r="E400" s="527" t="s">
        <v>1306</v>
      </c>
      <c r="F400" s="528" t="s">
        <v>1307</v>
      </c>
      <c r="G400" s="527" t="s">
        <v>1847</v>
      </c>
      <c r="H400" s="527" t="s">
        <v>1848</v>
      </c>
      <c r="I400" s="530">
        <v>14260.7001953125</v>
      </c>
      <c r="J400" s="530">
        <v>20</v>
      </c>
      <c r="K400" s="531">
        <v>285213.9609375</v>
      </c>
    </row>
    <row r="401" spans="1:11" ht="14.4" customHeight="1" x14ac:dyDescent="0.3">
      <c r="A401" s="525" t="s">
        <v>498</v>
      </c>
      <c r="B401" s="526" t="s">
        <v>499</v>
      </c>
      <c r="C401" s="527" t="s">
        <v>516</v>
      </c>
      <c r="D401" s="528" t="s">
        <v>517</v>
      </c>
      <c r="E401" s="527" t="s">
        <v>1306</v>
      </c>
      <c r="F401" s="528" t="s">
        <v>1307</v>
      </c>
      <c r="G401" s="527" t="s">
        <v>1849</v>
      </c>
      <c r="H401" s="527" t="s">
        <v>1850</v>
      </c>
      <c r="I401" s="530">
        <v>8747.08984375</v>
      </c>
      <c r="J401" s="530">
        <v>3</v>
      </c>
      <c r="K401" s="531">
        <v>26241.26953125</v>
      </c>
    </row>
    <row r="402" spans="1:11" ht="14.4" customHeight="1" x14ac:dyDescent="0.3">
      <c r="A402" s="525" t="s">
        <v>498</v>
      </c>
      <c r="B402" s="526" t="s">
        <v>499</v>
      </c>
      <c r="C402" s="527" t="s">
        <v>516</v>
      </c>
      <c r="D402" s="528" t="s">
        <v>517</v>
      </c>
      <c r="E402" s="527" t="s">
        <v>1306</v>
      </c>
      <c r="F402" s="528" t="s">
        <v>1307</v>
      </c>
      <c r="G402" s="527" t="s">
        <v>1851</v>
      </c>
      <c r="H402" s="527" t="s">
        <v>1852</v>
      </c>
      <c r="I402" s="530">
        <v>26687.759765625</v>
      </c>
      <c r="J402" s="530">
        <v>3</v>
      </c>
      <c r="K402" s="531">
        <v>80063.279296875</v>
      </c>
    </row>
    <row r="403" spans="1:11" ht="14.4" customHeight="1" x14ac:dyDescent="0.3">
      <c r="A403" s="525" t="s">
        <v>498</v>
      </c>
      <c r="B403" s="526" t="s">
        <v>499</v>
      </c>
      <c r="C403" s="527" t="s">
        <v>516</v>
      </c>
      <c r="D403" s="528" t="s">
        <v>517</v>
      </c>
      <c r="E403" s="527" t="s">
        <v>1306</v>
      </c>
      <c r="F403" s="528" t="s">
        <v>1307</v>
      </c>
      <c r="G403" s="527" t="s">
        <v>1853</v>
      </c>
      <c r="H403" s="527" t="s">
        <v>1854</v>
      </c>
      <c r="I403" s="530">
        <v>13492.056640625</v>
      </c>
      <c r="J403" s="530">
        <v>3</v>
      </c>
      <c r="K403" s="531">
        <v>40476.169921875</v>
      </c>
    </row>
    <row r="404" spans="1:11" ht="14.4" customHeight="1" x14ac:dyDescent="0.3">
      <c r="A404" s="525" t="s">
        <v>498</v>
      </c>
      <c r="B404" s="526" t="s">
        <v>499</v>
      </c>
      <c r="C404" s="527" t="s">
        <v>516</v>
      </c>
      <c r="D404" s="528" t="s">
        <v>517</v>
      </c>
      <c r="E404" s="527" t="s">
        <v>1855</v>
      </c>
      <c r="F404" s="528" t="s">
        <v>1856</v>
      </c>
      <c r="G404" s="527" t="s">
        <v>1857</v>
      </c>
      <c r="H404" s="527" t="s">
        <v>1858</v>
      </c>
      <c r="I404" s="530">
        <v>26703</v>
      </c>
      <c r="J404" s="530">
        <v>1</v>
      </c>
      <c r="K404" s="531">
        <v>26703</v>
      </c>
    </row>
    <row r="405" spans="1:11" ht="14.4" customHeight="1" x14ac:dyDescent="0.3">
      <c r="A405" s="525" t="s">
        <v>498</v>
      </c>
      <c r="B405" s="526" t="s">
        <v>499</v>
      </c>
      <c r="C405" s="527" t="s">
        <v>516</v>
      </c>
      <c r="D405" s="528" t="s">
        <v>517</v>
      </c>
      <c r="E405" s="527" t="s">
        <v>1855</v>
      </c>
      <c r="F405" s="528" t="s">
        <v>1856</v>
      </c>
      <c r="G405" s="527" t="s">
        <v>1859</v>
      </c>
      <c r="H405" s="527" t="s">
        <v>1860</v>
      </c>
      <c r="I405" s="530">
        <v>13864.43994140625</v>
      </c>
      <c r="J405" s="530">
        <v>2</v>
      </c>
      <c r="K405" s="531">
        <v>27728.8798828125</v>
      </c>
    </row>
    <row r="406" spans="1:11" ht="14.4" customHeight="1" x14ac:dyDescent="0.3">
      <c r="A406" s="525" t="s">
        <v>498</v>
      </c>
      <c r="B406" s="526" t="s">
        <v>499</v>
      </c>
      <c r="C406" s="527" t="s">
        <v>516</v>
      </c>
      <c r="D406" s="528" t="s">
        <v>517</v>
      </c>
      <c r="E406" s="527" t="s">
        <v>1855</v>
      </c>
      <c r="F406" s="528" t="s">
        <v>1856</v>
      </c>
      <c r="G406" s="527" t="s">
        <v>1861</v>
      </c>
      <c r="H406" s="527" t="s">
        <v>1862</v>
      </c>
      <c r="I406" s="530">
        <v>13719.8603515625</v>
      </c>
      <c r="J406" s="530">
        <v>2</v>
      </c>
      <c r="K406" s="531">
        <v>27439.7109375</v>
      </c>
    </row>
    <row r="407" spans="1:11" ht="14.4" customHeight="1" x14ac:dyDescent="0.3">
      <c r="A407" s="525" t="s">
        <v>498</v>
      </c>
      <c r="B407" s="526" t="s">
        <v>499</v>
      </c>
      <c r="C407" s="527" t="s">
        <v>516</v>
      </c>
      <c r="D407" s="528" t="s">
        <v>517</v>
      </c>
      <c r="E407" s="527" t="s">
        <v>1855</v>
      </c>
      <c r="F407" s="528" t="s">
        <v>1856</v>
      </c>
      <c r="G407" s="527" t="s">
        <v>1863</v>
      </c>
      <c r="H407" s="527" t="s">
        <v>1864</v>
      </c>
      <c r="I407" s="530">
        <v>13705.35498046875</v>
      </c>
      <c r="J407" s="530">
        <v>2</v>
      </c>
      <c r="K407" s="531">
        <v>27410.7099609375</v>
      </c>
    </row>
    <row r="408" spans="1:11" ht="14.4" customHeight="1" x14ac:dyDescent="0.3">
      <c r="A408" s="525" t="s">
        <v>498</v>
      </c>
      <c r="B408" s="526" t="s">
        <v>499</v>
      </c>
      <c r="C408" s="527" t="s">
        <v>516</v>
      </c>
      <c r="D408" s="528" t="s">
        <v>517</v>
      </c>
      <c r="E408" s="527" t="s">
        <v>1855</v>
      </c>
      <c r="F408" s="528" t="s">
        <v>1856</v>
      </c>
      <c r="G408" s="527" t="s">
        <v>1865</v>
      </c>
      <c r="H408" s="527" t="s">
        <v>1866</v>
      </c>
      <c r="I408" s="530">
        <v>201250</v>
      </c>
      <c r="J408" s="530">
        <v>1</v>
      </c>
      <c r="K408" s="531">
        <v>201250</v>
      </c>
    </row>
    <row r="409" spans="1:11" ht="14.4" customHeight="1" x14ac:dyDescent="0.3">
      <c r="A409" s="525" t="s">
        <v>498</v>
      </c>
      <c r="B409" s="526" t="s">
        <v>499</v>
      </c>
      <c r="C409" s="527" t="s">
        <v>516</v>
      </c>
      <c r="D409" s="528" t="s">
        <v>517</v>
      </c>
      <c r="E409" s="527" t="s">
        <v>1855</v>
      </c>
      <c r="F409" s="528" t="s">
        <v>1856</v>
      </c>
      <c r="G409" s="527" t="s">
        <v>1867</v>
      </c>
      <c r="H409" s="527" t="s">
        <v>1868</v>
      </c>
      <c r="I409" s="530">
        <v>201250</v>
      </c>
      <c r="J409" s="530">
        <v>1</v>
      </c>
      <c r="K409" s="531">
        <v>201250</v>
      </c>
    </row>
    <row r="410" spans="1:11" ht="14.4" customHeight="1" x14ac:dyDescent="0.3">
      <c r="A410" s="525" t="s">
        <v>498</v>
      </c>
      <c r="B410" s="526" t="s">
        <v>499</v>
      </c>
      <c r="C410" s="527" t="s">
        <v>516</v>
      </c>
      <c r="D410" s="528" t="s">
        <v>517</v>
      </c>
      <c r="E410" s="527" t="s">
        <v>1855</v>
      </c>
      <c r="F410" s="528" t="s">
        <v>1856</v>
      </c>
      <c r="G410" s="527" t="s">
        <v>1869</v>
      </c>
      <c r="H410" s="527" t="s">
        <v>1870</v>
      </c>
      <c r="I410" s="530">
        <v>201250</v>
      </c>
      <c r="J410" s="530">
        <v>1</v>
      </c>
      <c r="K410" s="531">
        <v>201250</v>
      </c>
    </row>
    <row r="411" spans="1:11" ht="14.4" customHeight="1" x14ac:dyDescent="0.3">
      <c r="A411" s="525" t="s">
        <v>498</v>
      </c>
      <c r="B411" s="526" t="s">
        <v>499</v>
      </c>
      <c r="C411" s="527" t="s">
        <v>516</v>
      </c>
      <c r="D411" s="528" t="s">
        <v>517</v>
      </c>
      <c r="E411" s="527" t="s">
        <v>1855</v>
      </c>
      <c r="F411" s="528" t="s">
        <v>1856</v>
      </c>
      <c r="G411" s="527" t="s">
        <v>1871</v>
      </c>
      <c r="H411" s="527" t="s">
        <v>1872</v>
      </c>
      <c r="I411" s="530">
        <v>67923.6015625</v>
      </c>
      <c r="J411" s="530">
        <v>3</v>
      </c>
      <c r="K411" s="531">
        <v>203770.8046875</v>
      </c>
    </row>
    <row r="412" spans="1:11" ht="14.4" customHeight="1" x14ac:dyDescent="0.3">
      <c r="A412" s="525" t="s">
        <v>498</v>
      </c>
      <c r="B412" s="526" t="s">
        <v>499</v>
      </c>
      <c r="C412" s="527" t="s">
        <v>516</v>
      </c>
      <c r="D412" s="528" t="s">
        <v>517</v>
      </c>
      <c r="E412" s="527" t="s">
        <v>1855</v>
      </c>
      <c r="F412" s="528" t="s">
        <v>1856</v>
      </c>
      <c r="G412" s="527" t="s">
        <v>1873</v>
      </c>
      <c r="H412" s="527" t="s">
        <v>1874</v>
      </c>
      <c r="I412" s="530">
        <v>67972.347916666666</v>
      </c>
      <c r="J412" s="530">
        <v>33</v>
      </c>
      <c r="K412" s="531">
        <v>2242210</v>
      </c>
    </row>
    <row r="413" spans="1:11" ht="14.4" customHeight="1" x14ac:dyDescent="0.3">
      <c r="A413" s="525" t="s">
        <v>498</v>
      </c>
      <c r="B413" s="526" t="s">
        <v>499</v>
      </c>
      <c r="C413" s="527" t="s">
        <v>516</v>
      </c>
      <c r="D413" s="528" t="s">
        <v>517</v>
      </c>
      <c r="E413" s="527" t="s">
        <v>1855</v>
      </c>
      <c r="F413" s="528" t="s">
        <v>1856</v>
      </c>
      <c r="G413" s="527" t="s">
        <v>1875</v>
      </c>
      <c r="H413" s="527" t="s">
        <v>1876</v>
      </c>
      <c r="I413" s="530">
        <v>67923.6015625</v>
      </c>
      <c r="J413" s="530">
        <v>2</v>
      </c>
      <c r="K413" s="531">
        <v>135847.203125</v>
      </c>
    </row>
    <row r="414" spans="1:11" ht="14.4" customHeight="1" x14ac:dyDescent="0.3">
      <c r="A414" s="525" t="s">
        <v>498</v>
      </c>
      <c r="B414" s="526" t="s">
        <v>499</v>
      </c>
      <c r="C414" s="527" t="s">
        <v>516</v>
      </c>
      <c r="D414" s="528" t="s">
        <v>517</v>
      </c>
      <c r="E414" s="527" t="s">
        <v>1855</v>
      </c>
      <c r="F414" s="528" t="s">
        <v>1856</v>
      </c>
      <c r="G414" s="527" t="s">
        <v>1877</v>
      </c>
      <c r="H414" s="527" t="s">
        <v>1878</v>
      </c>
      <c r="I414" s="530">
        <v>67979.846754807688</v>
      </c>
      <c r="J414" s="530">
        <v>18</v>
      </c>
      <c r="K414" s="531">
        <v>1224087.1875</v>
      </c>
    </row>
    <row r="415" spans="1:11" ht="14.4" customHeight="1" x14ac:dyDescent="0.3">
      <c r="A415" s="525" t="s">
        <v>498</v>
      </c>
      <c r="B415" s="526" t="s">
        <v>499</v>
      </c>
      <c r="C415" s="527" t="s">
        <v>516</v>
      </c>
      <c r="D415" s="528" t="s">
        <v>517</v>
      </c>
      <c r="E415" s="527" t="s">
        <v>1855</v>
      </c>
      <c r="F415" s="528" t="s">
        <v>1856</v>
      </c>
      <c r="G415" s="527" t="s">
        <v>1879</v>
      </c>
      <c r="H415" s="527" t="s">
        <v>1880</v>
      </c>
      <c r="I415" s="530">
        <v>67923.6015625</v>
      </c>
      <c r="J415" s="530">
        <v>1</v>
      </c>
      <c r="K415" s="531">
        <v>67923.6015625</v>
      </c>
    </row>
    <row r="416" spans="1:11" ht="14.4" customHeight="1" x14ac:dyDescent="0.3">
      <c r="A416" s="525" t="s">
        <v>498</v>
      </c>
      <c r="B416" s="526" t="s">
        <v>499</v>
      </c>
      <c r="C416" s="527" t="s">
        <v>516</v>
      </c>
      <c r="D416" s="528" t="s">
        <v>517</v>
      </c>
      <c r="E416" s="527" t="s">
        <v>1855</v>
      </c>
      <c r="F416" s="528" t="s">
        <v>1856</v>
      </c>
      <c r="G416" s="527" t="s">
        <v>1881</v>
      </c>
      <c r="H416" s="527" t="s">
        <v>1882</v>
      </c>
      <c r="I416" s="530">
        <v>18571</v>
      </c>
      <c r="J416" s="530">
        <v>1</v>
      </c>
      <c r="K416" s="531">
        <v>18571</v>
      </c>
    </row>
    <row r="417" spans="1:11" ht="14.4" customHeight="1" x14ac:dyDescent="0.3">
      <c r="A417" s="525" t="s">
        <v>498</v>
      </c>
      <c r="B417" s="526" t="s">
        <v>499</v>
      </c>
      <c r="C417" s="527" t="s">
        <v>516</v>
      </c>
      <c r="D417" s="528" t="s">
        <v>517</v>
      </c>
      <c r="E417" s="527" t="s">
        <v>1855</v>
      </c>
      <c r="F417" s="528" t="s">
        <v>1856</v>
      </c>
      <c r="G417" s="527" t="s">
        <v>1883</v>
      </c>
      <c r="H417" s="527" t="s">
        <v>1884</v>
      </c>
      <c r="I417" s="530">
        <v>25570</v>
      </c>
      <c r="J417" s="530">
        <v>1</v>
      </c>
      <c r="K417" s="531">
        <v>25570</v>
      </c>
    </row>
    <row r="418" spans="1:11" ht="14.4" customHeight="1" x14ac:dyDescent="0.3">
      <c r="A418" s="525" t="s">
        <v>498</v>
      </c>
      <c r="B418" s="526" t="s">
        <v>499</v>
      </c>
      <c r="C418" s="527" t="s">
        <v>516</v>
      </c>
      <c r="D418" s="528" t="s">
        <v>517</v>
      </c>
      <c r="E418" s="527" t="s">
        <v>1855</v>
      </c>
      <c r="F418" s="528" t="s">
        <v>1856</v>
      </c>
      <c r="G418" s="527" t="s">
        <v>1885</v>
      </c>
      <c r="H418" s="527" t="s">
        <v>1886</v>
      </c>
      <c r="I418" s="530">
        <v>14625.7001953125</v>
      </c>
      <c r="J418" s="530">
        <v>1</v>
      </c>
      <c r="K418" s="531">
        <v>14625.7001953125</v>
      </c>
    </row>
    <row r="419" spans="1:11" ht="14.4" customHeight="1" x14ac:dyDescent="0.3">
      <c r="A419" s="525" t="s">
        <v>498</v>
      </c>
      <c r="B419" s="526" t="s">
        <v>499</v>
      </c>
      <c r="C419" s="527" t="s">
        <v>516</v>
      </c>
      <c r="D419" s="528" t="s">
        <v>517</v>
      </c>
      <c r="E419" s="527" t="s">
        <v>1855</v>
      </c>
      <c r="F419" s="528" t="s">
        <v>1856</v>
      </c>
      <c r="G419" s="527" t="s">
        <v>1887</v>
      </c>
      <c r="H419" s="527" t="s">
        <v>1888</v>
      </c>
      <c r="I419" s="530">
        <v>14625.6904296875</v>
      </c>
      <c r="J419" s="530">
        <v>2</v>
      </c>
      <c r="K419" s="531">
        <v>29251.380859375</v>
      </c>
    </row>
    <row r="420" spans="1:11" ht="14.4" customHeight="1" x14ac:dyDescent="0.3">
      <c r="A420" s="525" t="s">
        <v>498</v>
      </c>
      <c r="B420" s="526" t="s">
        <v>499</v>
      </c>
      <c r="C420" s="527" t="s">
        <v>516</v>
      </c>
      <c r="D420" s="528" t="s">
        <v>517</v>
      </c>
      <c r="E420" s="527" t="s">
        <v>1855</v>
      </c>
      <c r="F420" s="528" t="s">
        <v>1856</v>
      </c>
      <c r="G420" s="527" t="s">
        <v>1889</v>
      </c>
      <c r="H420" s="527" t="s">
        <v>1890</v>
      </c>
      <c r="I420" s="530">
        <v>14625.7001953125</v>
      </c>
      <c r="J420" s="530">
        <v>1</v>
      </c>
      <c r="K420" s="531">
        <v>14625.7001953125</v>
      </c>
    </row>
    <row r="421" spans="1:11" ht="14.4" customHeight="1" x14ac:dyDescent="0.3">
      <c r="A421" s="525" t="s">
        <v>498</v>
      </c>
      <c r="B421" s="526" t="s">
        <v>499</v>
      </c>
      <c r="C421" s="527" t="s">
        <v>516</v>
      </c>
      <c r="D421" s="528" t="s">
        <v>517</v>
      </c>
      <c r="E421" s="527" t="s">
        <v>1855</v>
      </c>
      <c r="F421" s="528" t="s">
        <v>1856</v>
      </c>
      <c r="G421" s="527" t="s">
        <v>1891</v>
      </c>
      <c r="H421" s="527" t="s">
        <v>1892</v>
      </c>
      <c r="I421" s="530">
        <v>14625.702985491071</v>
      </c>
      <c r="J421" s="530">
        <v>9</v>
      </c>
      <c r="K421" s="531">
        <v>131631.3212890625</v>
      </c>
    </row>
    <row r="422" spans="1:11" ht="14.4" customHeight="1" x14ac:dyDescent="0.3">
      <c r="A422" s="525" t="s">
        <v>498</v>
      </c>
      <c r="B422" s="526" t="s">
        <v>499</v>
      </c>
      <c r="C422" s="527" t="s">
        <v>516</v>
      </c>
      <c r="D422" s="528" t="s">
        <v>517</v>
      </c>
      <c r="E422" s="527" t="s">
        <v>1855</v>
      </c>
      <c r="F422" s="528" t="s">
        <v>1856</v>
      </c>
      <c r="G422" s="527" t="s">
        <v>1893</v>
      </c>
      <c r="H422" s="527" t="s">
        <v>1894</v>
      </c>
      <c r="I422" s="530">
        <v>24999.8857421875</v>
      </c>
      <c r="J422" s="530">
        <v>2</v>
      </c>
      <c r="K422" s="531">
        <v>49999.771484375</v>
      </c>
    </row>
    <row r="423" spans="1:11" ht="14.4" customHeight="1" x14ac:dyDescent="0.3">
      <c r="A423" s="525" t="s">
        <v>498</v>
      </c>
      <c r="B423" s="526" t="s">
        <v>499</v>
      </c>
      <c r="C423" s="527" t="s">
        <v>516</v>
      </c>
      <c r="D423" s="528" t="s">
        <v>517</v>
      </c>
      <c r="E423" s="527" t="s">
        <v>1855</v>
      </c>
      <c r="F423" s="528" t="s">
        <v>1856</v>
      </c>
      <c r="G423" s="527" t="s">
        <v>1895</v>
      </c>
      <c r="H423" s="527" t="s">
        <v>1896</v>
      </c>
      <c r="I423" s="530">
        <v>24999.866536458332</v>
      </c>
      <c r="J423" s="530">
        <v>3</v>
      </c>
      <c r="K423" s="531">
        <v>74999.599609375</v>
      </c>
    </row>
    <row r="424" spans="1:11" ht="14.4" customHeight="1" x14ac:dyDescent="0.3">
      <c r="A424" s="525" t="s">
        <v>498</v>
      </c>
      <c r="B424" s="526" t="s">
        <v>499</v>
      </c>
      <c r="C424" s="527" t="s">
        <v>516</v>
      </c>
      <c r="D424" s="528" t="s">
        <v>517</v>
      </c>
      <c r="E424" s="527" t="s">
        <v>1855</v>
      </c>
      <c r="F424" s="528" t="s">
        <v>1856</v>
      </c>
      <c r="G424" s="527" t="s">
        <v>1897</v>
      </c>
      <c r="H424" s="527" t="s">
        <v>1898</v>
      </c>
      <c r="I424" s="530">
        <v>24999.849609375</v>
      </c>
      <c r="J424" s="530">
        <v>1</v>
      </c>
      <c r="K424" s="531">
        <v>24999.849609375</v>
      </c>
    </row>
    <row r="425" spans="1:11" ht="14.4" customHeight="1" x14ac:dyDescent="0.3">
      <c r="A425" s="525" t="s">
        <v>498</v>
      </c>
      <c r="B425" s="526" t="s">
        <v>499</v>
      </c>
      <c r="C425" s="527" t="s">
        <v>516</v>
      </c>
      <c r="D425" s="528" t="s">
        <v>517</v>
      </c>
      <c r="E425" s="527" t="s">
        <v>1855</v>
      </c>
      <c r="F425" s="528" t="s">
        <v>1856</v>
      </c>
      <c r="G425" s="527" t="s">
        <v>1899</v>
      </c>
      <c r="H425" s="527" t="s">
        <v>1900</v>
      </c>
      <c r="I425" s="530">
        <v>11592</v>
      </c>
      <c r="J425" s="530">
        <v>1</v>
      </c>
      <c r="K425" s="531">
        <v>11592</v>
      </c>
    </row>
    <row r="426" spans="1:11" ht="14.4" customHeight="1" x14ac:dyDescent="0.3">
      <c r="A426" s="525" t="s">
        <v>498</v>
      </c>
      <c r="B426" s="526" t="s">
        <v>499</v>
      </c>
      <c r="C426" s="527" t="s">
        <v>516</v>
      </c>
      <c r="D426" s="528" t="s">
        <v>517</v>
      </c>
      <c r="E426" s="527" t="s">
        <v>1855</v>
      </c>
      <c r="F426" s="528" t="s">
        <v>1856</v>
      </c>
      <c r="G426" s="527" t="s">
        <v>1901</v>
      </c>
      <c r="H426" s="527" t="s">
        <v>1902</v>
      </c>
      <c r="I426" s="530">
        <v>15180</v>
      </c>
      <c r="J426" s="530">
        <v>3</v>
      </c>
      <c r="K426" s="531">
        <v>45540</v>
      </c>
    </row>
    <row r="427" spans="1:11" ht="14.4" customHeight="1" x14ac:dyDescent="0.3">
      <c r="A427" s="525" t="s">
        <v>498</v>
      </c>
      <c r="B427" s="526" t="s">
        <v>499</v>
      </c>
      <c r="C427" s="527" t="s">
        <v>516</v>
      </c>
      <c r="D427" s="528" t="s">
        <v>517</v>
      </c>
      <c r="E427" s="527" t="s">
        <v>1855</v>
      </c>
      <c r="F427" s="528" t="s">
        <v>1856</v>
      </c>
      <c r="G427" s="527" t="s">
        <v>1903</v>
      </c>
      <c r="H427" s="527" t="s">
        <v>1904</v>
      </c>
      <c r="I427" s="530">
        <v>12534.989908854166</v>
      </c>
      <c r="J427" s="530">
        <v>3</v>
      </c>
      <c r="K427" s="531">
        <v>37604.9697265625</v>
      </c>
    </row>
    <row r="428" spans="1:11" ht="14.4" customHeight="1" x14ac:dyDescent="0.3">
      <c r="A428" s="525" t="s">
        <v>498</v>
      </c>
      <c r="B428" s="526" t="s">
        <v>499</v>
      </c>
      <c r="C428" s="527" t="s">
        <v>516</v>
      </c>
      <c r="D428" s="528" t="s">
        <v>517</v>
      </c>
      <c r="E428" s="527" t="s">
        <v>1855</v>
      </c>
      <c r="F428" s="528" t="s">
        <v>1856</v>
      </c>
      <c r="G428" s="527" t="s">
        <v>1905</v>
      </c>
      <c r="H428" s="527" t="s">
        <v>1906</v>
      </c>
      <c r="I428" s="530">
        <v>12534.996744791666</v>
      </c>
      <c r="J428" s="530">
        <v>8</v>
      </c>
      <c r="K428" s="531">
        <v>100279.94921875</v>
      </c>
    </row>
    <row r="429" spans="1:11" ht="14.4" customHeight="1" x14ac:dyDescent="0.3">
      <c r="A429" s="525" t="s">
        <v>498</v>
      </c>
      <c r="B429" s="526" t="s">
        <v>499</v>
      </c>
      <c r="C429" s="527" t="s">
        <v>516</v>
      </c>
      <c r="D429" s="528" t="s">
        <v>517</v>
      </c>
      <c r="E429" s="527" t="s">
        <v>1855</v>
      </c>
      <c r="F429" s="528" t="s">
        <v>1856</v>
      </c>
      <c r="G429" s="527" t="s">
        <v>1907</v>
      </c>
      <c r="H429" s="527" t="s">
        <v>1908</v>
      </c>
      <c r="I429" s="530">
        <v>10028.0009765625</v>
      </c>
      <c r="J429" s="530">
        <v>11</v>
      </c>
      <c r="K429" s="531">
        <v>137885.02976562455</v>
      </c>
    </row>
    <row r="430" spans="1:11" ht="14.4" customHeight="1" x14ac:dyDescent="0.3">
      <c r="A430" s="525" t="s">
        <v>498</v>
      </c>
      <c r="B430" s="526" t="s">
        <v>499</v>
      </c>
      <c r="C430" s="527" t="s">
        <v>516</v>
      </c>
      <c r="D430" s="528" t="s">
        <v>517</v>
      </c>
      <c r="E430" s="527" t="s">
        <v>1855</v>
      </c>
      <c r="F430" s="528" t="s">
        <v>1856</v>
      </c>
      <c r="G430" s="527" t="s">
        <v>1909</v>
      </c>
      <c r="H430" s="527" t="s">
        <v>1910</v>
      </c>
      <c r="I430" s="530">
        <v>12535.00390625</v>
      </c>
      <c r="J430" s="530">
        <v>5</v>
      </c>
      <c r="K430" s="531">
        <v>62675.01953125</v>
      </c>
    </row>
    <row r="431" spans="1:11" ht="14.4" customHeight="1" x14ac:dyDescent="0.3">
      <c r="A431" s="525" t="s">
        <v>498</v>
      </c>
      <c r="B431" s="526" t="s">
        <v>499</v>
      </c>
      <c r="C431" s="527" t="s">
        <v>516</v>
      </c>
      <c r="D431" s="528" t="s">
        <v>517</v>
      </c>
      <c r="E431" s="527" t="s">
        <v>1855</v>
      </c>
      <c r="F431" s="528" t="s">
        <v>1856</v>
      </c>
      <c r="G431" s="527" t="s">
        <v>1911</v>
      </c>
      <c r="H431" s="527" t="s">
        <v>1912</v>
      </c>
      <c r="I431" s="530">
        <v>12535</v>
      </c>
      <c r="J431" s="530">
        <v>1</v>
      </c>
      <c r="K431" s="531">
        <v>12535</v>
      </c>
    </row>
    <row r="432" spans="1:11" ht="14.4" customHeight="1" x14ac:dyDescent="0.3">
      <c r="A432" s="525" t="s">
        <v>498</v>
      </c>
      <c r="B432" s="526" t="s">
        <v>499</v>
      </c>
      <c r="C432" s="527" t="s">
        <v>516</v>
      </c>
      <c r="D432" s="528" t="s">
        <v>517</v>
      </c>
      <c r="E432" s="527" t="s">
        <v>1855</v>
      </c>
      <c r="F432" s="528" t="s">
        <v>1856</v>
      </c>
      <c r="G432" s="527" t="s">
        <v>1913</v>
      </c>
      <c r="H432" s="527" t="s">
        <v>1914</v>
      </c>
      <c r="I432" s="530">
        <v>12535</v>
      </c>
      <c r="J432" s="530">
        <v>3</v>
      </c>
      <c r="K432" s="531">
        <v>37605</v>
      </c>
    </row>
    <row r="433" spans="1:11" ht="14.4" customHeight="1" x14ac:dyDescent="0.3">
      <c r="A433" s="525" t="s">
        <v>498</v>
      </c>
      <c r="B433" s="526" t="s">
        <v>499</v>
      </c>
      <c r="C433" s="527" t="s">
        <v>516</v>
      </c>
      <c r="D433" s="528" t="s">
        <v>517</v>
      </c>
      <c r="E433" s="527" t="s">
        <v>1855</v>
      </c>
      <c r="F433" s="528" t="s">
        <v>1856</v>
      </c>
      <c r="G433" s="527" t="s">
        <v>1915</v>
      </c>
      <c r="H433" s="527" t="s">
        <v>1916</v>
      </c>
      <c r="I433" s="530">
        <v>12535</v>
      </c>
      <c r="J433" s="530">
        <v>1</v>
      </c>
      <c r="K433" s="531">
        <v>12535</v>
      </c>
    </row>
    <row r="434" spans="1:11" ht="14.4" customHeight="1" x14ac:dyDescent="0.3">
      <c r="A434" s="525" t="s">
        <v>498</v>
      </c>
      <c r="B434" s="526" t="s">
        <v>499</v>
      </c>
      <c r="C434" s="527" t="s">
        <v>516</v>
      </c>
      <c r="D434" s="528" t="s">
        <v>517</v>
      </c>
      <c r="E434" s="527" t="s">
        <v>1855</v>
      </c>
      <c r="F434" s="528" t="s">
        <v>1856</v>
      </c>
      <c r="G434" s="527" t="s">
        <v>1917</v>
      </c>
      <c r="H434" s="527" t="s">
        <v>1918</v>
      </c>
      <c r="I434" s="530">
        <v>18975</v>
      </c>
      <c r="J434" s="530">
        <v>2</v>
      </c>
      <c r="K434" s="531">
        <v>37950</v>
      </c>
    </row>
    <row r="435" spans="1:11" ht="14.4" customHeight="1" x14ac:dyDescent="0.3">
      <c r="A435" s="525" t="s">
        <v>498</v>
      </c>
      <c r="B435" s="526" t="s">
        <v>499</v>
      </c>
      <c r="C435" s="527" t="s">
        <v>516</v>
      </c>
      <c r="D435" s="528" t="s">
        <v>517</v>
      </c>
      <c r="E435" s="527" t="s">
        <v>1855</v>
      </c>
      <c r="F435" s="528" t="s">
        <v>1856</v>
      </c>
      <c r="G435" s="527" t="s">
        <v>1919</v>
      </c>
      <c r="H435" s="527" t="s">
        <v>1920</v>
      </c>
      <c r="I435" s="530">
        <v>18975</v>
      </c>
      <c r="J435" s="530">
        <v>1</v>
      </c>
      <c r="K435" s="531">
        <v>18975</v>
      </c>
    </row>
    <row r="436" spans="1:11" ht="14.4" customHeight="1" x14ac:dyDescent="0.3">
      <c r="A436" s="525" t="s">
        <v>498</v>
      </c>
      <c r="B436" s="526" t="s">
        <v>499</v>
      </c>
      <c r="C436" s="527" t="s">
        <v>516</v>
      </c>
      <c r="D436" s="528" t="s">
        <v>517</v>
      </c>
      <c r="E436" s="527" t="s">
        <v>1855</v>
      </c>
      <c r="F436" s="528" t="s">
        <v>1856</v>
      </c>
      <c r="G436" s="527" t="s">
        <v>1921</v>
      </c>
      <c r="H436" s="527" t="s">
        <v>1922</v>
      </c>
      <c r="I436" s="530">
        <v>11615.951822916666</v>
      </c>
      <c r="J436" s="530">
        <v>8</v>
      </c>
      <c r="K436" s="531">
        <v>92927.6220703125</v>
      </c>
    </row>
    <row r="437" spans="1:11" ht="14.4" customHeight="1" x14ac:dyDescent="0.3">
      <c r="A437" s="525" t="s">
        <v>498</v>
      </c>
      <c r="B437" s="526" t="s">
        <v>499</v>
      </c>
      <c r="C437" s="527" t="s">
        <v>516</v>
      </c>
      <c r="D437" s="528" t="s">
        <v>517</v>
      </c>
      <c r="E437" s="527" t="s">
        <v>1855</v>
      </c>
      <c r="F437" s="528" t="s">
        <v>1856</v>
      </c>
      <c r="G437" s="527" t="s">
        <v>1923</v>
      </c>
      <c r="H437" s="527" t="s">
        <v>1924</v>
      </c>
      <c r="I437" s="530">
        <v>11615.95263671875</v>
      </c>
      <c r="J437" s="530">
        <v>6</v>
      </c>
      <c r="K437" s="531">
        <v>69695.7109375</v>
      </c>
    </row>
    <row r="438" spans="1:11" ht="14.4" customHeight="1" x14ac:dyDescent="0.3">
      <c r="A438" s="525" t="s">
        <v>498</v>
      </c>
      <c r="B438" s="526" t="s">
        <v>499</v>
      </c>
      <c r="C438" s="527" t="s">
        <v>516</v>
      </c>
      <c r="D438" s="528" t="s">
        <v>517</v>
      </c>
      <c r="E438" s="527" t="s">
        <v>1855</v>
      </c>
      <c r="F438" s="528" t="s">
        <v>1856</v>
      </c>
      <c r="G438" s="527" t="s">
        <v>1925</v>
      </c>
      <c r="H438" s="527" t="s">
        <v>1926</v>
      </c>
      <c r="I438" s="530">
        <v>11615.9501953125</v>
      </c>
      <c r="J438" s="530">
        <v>3</v>
      </c>
      <c r="K438" s="531">
        <v>34847.8505859375</v>
      </c>
    </row>
    <row r="439" spans="1:11" ht="14.4" customHeight="1" x14ac:dyDescent="0.3">
      <c r="A439" s="525" t="s">
        <v>498</v>
      </c>
      <c r="B439" s="526" t="s">
        <v>499</v>
      </c>
      <c r="C439" s="527" t="s">
        <v>516</v>
      </c>
      <c r="D439" s="528" t="s">
        <v>517</v>
      </c>
      <c r="E439" s="527" t="s">
        <v>1855</v>
      </c>
      <c r="F439" s="528" t="s">
        <v>1856</v>
      </c>
      <c r="G439" s="527" t="s">
        <v>1927</v>
      </c>
      <c r="H439" s="527" t="s">
        <v>1928</v>
      </c>
      <c r="I439" s="530">
        <v>11615.9501953125</v>
      </c>
      <c r="J439" s="530">
        <v>1</v>
      </c>
      <c r="K439" s="531">
        <v>11615.9501953125</v>
      </c>
    </row>
    <row r="440" spans="1:11" ht="14.4" customHeight="1" x14ac:dyDescent="0.3">
      <c r="A440" s="525" t="s">
        <v>498</v>
      </c>
      <c r="B440" s="526" t="s">
        <v>499</v>
      </c>
      <c r="C440" s="527" t="s">
        <v>516</v>
      </c>
      <c r="D440" s="528" t="s">
        <v>517</v>
      </c>
      <c r="E440" s="527" t="s">
        <v>1855</v>
      </c>
      <c r="F440" s="528" t="s">
        <v>1856</v>
      </c>
      <c r="G440" s="527" t="s">
        <v>1929</v>
      </c>
      <c r="H440" s="527" t="s">
        <v>1930</v>
      </c>
      <c r="I440" s="530">
        <v>11615.9453125</v>
      </c>
      <c r="J440" s="530">
        <v>2</v>
      </c>
      <c r="K440" s="531">
        <v>23231.890625</v>
      </c>
    </row>
    <row r="441" spans="1:11" ht="14.4" customHeight="1" x14ac:dyDescent="0.3">
      <c r="A441" s="525" t="s">
        <v>498</v>
      </c>
      <c r="B441" s="526" t="s">
        <v>499</v>
      </c>
      <c r="C441" s="527" t="s">
        <v>516</v>
      </c>
      <c r="D441" s="528" t="s">
        <v>517</v>
      </c>
      <c r="E441" s="527" t="s">
        <v>1855</v>
      </c>
      <c r="F441" s="528" t="s">
        <v>1856</v>
      </c>
      <c r="G441" s="527" t="s">
        <v>1931</v>
      </c>
      <c r="H441" s="527" t="s">
        <v>1932</v>
      </c>
      <c r="I441" s="530">
        <v>11615.9404296875</v>
      </c>
      <c r="J441" s="530">
        <v>1</v>
      </c>
      <c r="K441" s="531">
        <v>11615.9404296875</v>
      </c>
    </row>
    <row r="442" spans="1:11" ht="14.4" customHeight="1" x14ac:dyDescent="0.3">
      <c r="A442" s="525" t="s">
        <v>498</v>
      </c>
      <c r="B442" s="526" t="s">
        <v>499</v>
      </c>
      <c r="C442" s="527" t="s">
        <v>516</v>
      </c>
      <c r="D442" s="528" t="s">
        <v>517</v>
      </c>
      <c r="E442" s="527" t="s">
        <v>1855</v>
      </c>
      <c r="F442" s="528" t="s">
        <v>1856</v>
      </c>
      <c r="G442" s="527" t="s">
        <v>1933</v>
      </c>
      <c r="H442" s="527" t="s">
        <v>1934</v>
      </c>
      <c r="I442" s="530">
        <v>11615.9501953125</v>
      </c>
      <c r="J442" s="530">
        <v>2</v>
      </c>
      <c r="K442" s="531">
        <v>23231.900390625</v>
      </c>
    </row>
    <row r="443" spans="1:11" ht="14.4" customHeight="1" x14ac:dyDescent="0.3">
      <c r="A443" s="525" t="s">
        <v>498</v>
      </c>
      <c r="B443" s="526" t="s">
        <v>499</v>
      </c>
      <c r="C443" s="527" t="s">
        <v>516</v>
      </c>
      <c r="D443" s="528" t="s">
        <v>517</v>
      </c>
      <c r="E443" s="527" t="s">
        <v>1855</v>
      </c>
      <c r="F443" s="528" t="s">
        <v>1856</v>
      </c>
      <c r="G443" s="527" t="s">
        <v>1935</v>
      </c>
      <c r="H443" s="527" t="s">
        <v>1936</v>
      </c>
      <c r="I443" s="530">
        <v>11615.9501953125</v>
      </c>
      <c r="J443" s="530">
        <v>2</v>
      </c>
      <c r="K443" s="531">
        <v>23231.900390625</v>
      </c>
    </row>
    <row r="444" spans="1:11" ht="14.4" customHeight="1" x14ac:dyDescent="0.3">
      <c r="A444" s="525" t="s">
        <v>498</v>
      </c>
      <c r="B444" s="526" t="s">
        <v>499</v>
      </c>
      <c r="C444" s="527" t="s">
        <v>516</v>
      </c>
      <c r="D444" s="528" t="s">
        <v>517</v>
      </c>
      <c r="E444" s="527" t="s">
        <v>1855</v>
      </c>
      <c r="F444" s="528" t="s">
        <v>1856</v>
      </c>
      <c r="G444" s="527" t="s">
        <v>1937</v>
      </c>
      <c r="H444" s="527" t="s">
        <v>1938</v>
      </c>
      <c r="I444" s="530">
        <v>11615.9501953125</v>
      </c>
      <c r="J444" s="530">
        <v>9</v>
      </c>
      <c r="K444" s="531">
        <v>104543.5517578125</v>
      </c>
    </row>
    <row r="445" spans="1:11" ht="14.4" customHeight="1" x14ac:dyDescent="0.3">
      <c r="A445" s="525" t="s">
        <v>498</v>
      </c>
      <c r="B445" s="526" t="s">
        <v>499</v>
      </c>
      <c r="C445" s="527" t="s">
        <v>516</v>
      </c>
      <c r="D445" s="528" t="s">
        <v>517</v>
      </c>
      <c r="E445" s="527" t="s">
        <v>1855</v>
      </c>
      <c r="F445" s="528" t="s">
        <v>1856</v>
      </c>
      <c r="G445" s="527" t="s">
        <v>1939</v>
      </c>
      <c r="H445" s="527" t="s">
        <v>1940</v>
      </c>
      <c r="I445" s="530">
        <v>11615.9501953125</v>
      </c>
      <c r="J445" s="530">
        <v>2</v>
      </c>
      <c r="K445" s="531">
        <v>23231.900390625</v>
      </c>
    </row>
    <row r="446" spans="1:11" ht="14.4" customHeight="1" x14ac:dyDescent="0.3">
      <c r="A446" s="525" t="s">
        <v>498</v>
      </c>
      <c r="B446" s="526" t="s">
        <v>499</v>
      </c>
      <c r="C446" s="527" t="s">
        <v>516</v>
      </c>
      <c r="D446" s="528" t="s">
        <v>517</v>
      </c>
      <c r="E446" s="527" t="s">
        <v>1855</v>
      </c>
      <c r="F446" s="528" t="s">
        <v>1856</v>
      </c>
      <c r="G446" s="527" t="s">
        <v>1941</v>
      </c>
      <c r="H446" s="527" t="s">
        <v>1942</v>
      </c>
      <c r="I446" s="530">
        <v>11633.550083705357</v>
      </c>
      <c r="J446" s="530">
        <v>8</v>
      </c>
      <c r="K446" s="531">
        <v>93050.80078125</v>
      </c>
    </row>
    <row r="447" spans="1:11" ht="14.4" customHeight="1" x14ac:dyDescent="0.3">
      <c r="A447" s="525" t="s">
        <v>498</v>
      </c>
      <c r="B447" s="526" t="s">
        <v>499</v>
      </c>
      <c r="C447" s="527" t="s">
        <v>516</v>
      </c>
      <c r="D447" s="528" t="s">
        <v>517</v>
      </c>
      <c r="E447" s="527" t="s">
        <v>1855</v>
      </c>
      <c r="F447" s="528" t="s">
        <v>1856</v>
      </c>
      <c r="G447" s="527" t="s">
        <v>1943</v>
      </c>
      <c r="H447" s="527" t="s">
        <v>1944</v>
      </c>
      <c r="I447" s="530">
        <v>11615.9501953125</v>
      </c>
      <c r="J447" s="530">
        <v>6</v>
      </c>
      <c r="K447" s="531">
        <v>69695.701171875</v>
      </c>
    </row>
    <row r="448" spans="1:11" ht="14.4" customHeight="1" x14ac:dyDescent="0.3">
      <c r="A448" s="525" t="s">
        <v>498</v>
      </c>
      <c r="B448" s="526" t="s">
        <v>499</v>
      </c>
      <c r="C448" s="527" t="s">
        <v>516</v>
      </c>
      <c r="D448" s="528" t="s">
        <v>517</v>
      </c>
      <c r="E448" s="527" t="s">
        <v>1855</v>
      </c>
      <c r="F448" s="528" t="s">
        <v>1856</v>
      </c>
      <c r="G448" s="527" t="s">
        <v>1945</v>
      </c>
      <c r="H448" s="527" t="s">
        <v>1946</v>
      </c>
      <c r="I448" s="530">
        <v>11615.9501953125</v>
      </c>
      <c r="J448" s="530">
        <v>1</v>
      </c>
      <c r="K448" s="531">
        <v>11615.9501953125</v>
      </c>
    </row>
    <row r="449" spans="1:11" ht="14.4" customHeight="1" x14ac:dyDescent="0.3">
      <c r="A449" s="525" t="s">
        <v>498</v>
      </c>
      <c r="B449" s="526" t="s">
        <v>499</v>
      </c>
      <c r="C449" s="527" t="s">
        <v>516</v>
      </c>
      <c r="D449" s="528" t="s">
        <v>517</v>
      </c>
      <c r="E449" s="527" t="s">
        <v>1855</v>
      </c>
      <c r="F449" s="528" t="s">
        <v>1856</v>
      </c>
      <c r="G449" s="527" t="s">
        <v>1947</v>
      </c>
      <c r="H449" s="527" t="s">
        <v>1948</v>
      </c>
      <c r="I449" s="530">
        <v>13133.009765625</v>
      </c>
      <c r="J449" s="530">
        <v>2</v>
      </c>
      <c r="K449" s="531">
        <v>26266.01953125</v>
      </c>
    </row>
    <row r="450" spans="1:11" ht="14.4" customHeight="1" x14ac:dyDescent="0.3">
      <c r="A450" s="525" t="s">
        <v>498</v>
      </c>
      <c r="B450" s="526" t="s">
        <v>499</v>
      </c>
      <c r="C450" s="527" t="s">
        <v>516</v>
      </c>
      <c r="D450" s="528" t="s">
        <v>517</v>
      </c>
      <c r="E450" s="527" t="s">
        <v>1855</v>
      </c>
      <c r="F450" s="528" t="s">
        <v>1856</v>
      </c>
      <c r="G450" s="527" t="s">
        <v>1949</v>
      </c>
      <c r="H450" s="527" t="s">
        <v>1950</v>
      </c>
      <c r="I450" s="530">
        <v>13133</v>
      </c>
      <c r="J450" s="530">
        <v>2</v>
      </c>
      <c r="K450" s="531">
        <v>26266</v>
      </c>
    </row>
    <row r="451" spans="1:11" ht="14.4" customHeight="1" x14ac:dyDescent="0.3">
      <c r="A451" s="525" t="s">
        <v>498</v>
      </c>
      <c r="B451" s="526" t="s">
        <v>499</v>
      </c>
      <c r="C451" s="527" t="s">
        <v>516</v>
      </c>
      <c r="D451" s="528" t="s">
        <v>517</v>
      </c>
      <c r="E451" s="527" t="s">
        <v>1855</v>
      </c>
      <c r="F451" s="528" t="s">
        <v>1856</v>
      </c>
      <c r="G451" s="527" t="s">
        <v>1951</v>
      </c>
      <c r="H451" s="527" t="s">
        <v>1952</v>
      </c>
      <c r="I451" s="530">
        <v>13133.009765625</v>
      </c>
      <c r="J451" s="530">
        <v>1</v>
      </c>
      <c r="K451" s="531">
        <v>13133.009765625</v>
      </c>
    </row>
    <row r="452" spans="1:11" ht="14.4" customHeight="1" x14ac:dyDescent="0.3">
      <c r="A452" s="525" t="s">
        <v>498</v>
      </c>
      <c r="B452" s="526" t="s">
        <v>499</v>
      </c>
      <c r="C452" s="527" t="s">
        <v>516</v>
      </c>
      <c r="D452" s="528" t="s">
        <v>517</v>
      </c>
      <c r="E452" s="527" t="s">
        <v>1855</v>
      </c>
      <c r="F452" s="528" t="s">
        <v>1856</v>
      </c>
      <c r="G452" s="527" t="s">
        <v>1953</v>
      </c>
      <c r="H452" s="527" t="s">
        <v>1954</v>
      </c>
      <c r="I452" s="530">
        <v>38101.66021369485</v>
      </c>
      <c r="J452" s="530">
        <v>32</v>
      </c>
      <c r="K452" s="531">
        <v>1229168.095703125</v>
      </c>
    </row>
    <row r="453" spans="1:11" ht="14.4" customHeight="1" x14ac:dyDescent="0.3">
      <c r="A453" s="525" t="s">
        <v>498</v>
      </c>
      <c r="B453" s="526" t="s">
        <v>499</v>
      </c>
      <c r="C453" s="527" t="s">
        <v>516</v>
      </c>
      <c r="D453" s="528" t="s">
        <v>517</v>
      </c>
      <c r="E453" s="527" t="s">
        <v>1855</v>
      </c>
      <c r="F453" s="528" t="s">
        <v>1856</v>
      </c>
      <c r="G453" s="527" t="s">
        <v>1955</v>
      </c>
      <c r="H453" s="527" t="s">
        <v>1956</v>
      </c>
      <c r="I453" s="530">
        <v>142945</v>
      </c>
      <c r="J453" s="530">
        <v>1</v>
      </c>
      <c r="K453" s="531">
        <v>142945</v>
      </c>
    </row>
    <row r="454" spans="1:11" ht="14.4" customHeight="1" x14ac:dyDescent="0.3">
      <c r="A454" s="525" t="s">
        <v>498</v>
      </c>
      <c r="B454" s="526" t="s">
        <v>499</v>
      </c>
      <c r="C454" s="527" t="s">
        <v>516</v>
      </c>
      <c r="D454" s="528" t="s">
        <v>517</v>
      </c>
      <c r="E454" s="527" t="s">
        <v>1855</v>
      </c>
      <c r="F454" s="528" t="s">
        <v>1856</v>
      </c>
      <c r="G454" s="527" t="s">
        <v>1957</v>
      </c>
      <c r="H454" s="527" t="s">
        <v>1958</v>
      </c>
      <c r="I454" s="530">
        <v>55752.1123046875</v>
      </c>
      <c r="J454" s="530">
        <v>4</v>
      </c>
      <c r="K454" s="531">
        <v>223008.44921875</v>
      </c>
    </row>
    <row r="455" spans="1:11" ht="14.4" customHeight="1" x14ac:dyDescent="0.3">
      <c r="A455" s="525" t="s">
        <v>498</v>
      </c>
      <c r="B455" s="526" t="s">
        <v>499</v>
      </c>
      <c r="C455" s="527" t="s">
        <v>516</v>
      </c>
      <c r="D455" s="528" t="s">
        <v>517</v>
      </c>
      <c r="E455" s="527" t="s">
        <v>1855</v>
      </c>
      <c r="F455" s="528" t="s">
        <v>1856</v>
      </c>
      <c r="G455" s="527" t="s">
        <v>1959</v>
      </c>
      <c r="H455" s="527" t="s">
        <v>1960</v>
      </c>
      <c r="I455" s="530">
        <v>65151.0703125</v>
      </c>
      <c r="J455" s="530">
        <v>1</v>
      </c>
      <c r="K455" s="531">
        <v>65151.0703125</v>
      </c>
    </row>
    <row r="456" spans="1:11" ht="14.4" customHeight="1" x14ac:dyDescent="0.3">
      <c r="A456" s="525" t="s">
        <v>498</v>
      </c>
      <c r="B456" s="526" t="s">
        <v>499</v>
      </c>
      <c r="C456" s="527" t="s">
        <v>516</v>
      </c>
      <c r="D456" s="528" t="s">
        <v>517</v>
      </c>
      <c r="E456" s="527" t="s">
        <v>1855</v>
      </c>
      <c r="F456" s="528" t="s">
        <v>1856</v>
      </c>
      <c r="G456" s="527" t="s">
        <v>1961</v>
      </c>
      <c r="H456" s="527" t="s">
        <v>1962</v>
      </c>
      <c r="I456" s="530">
        <v>51284.559374999997</v>
      </c>
      <c r="J456" s="530">
        <v>10</v>
      </c>
      <c r="K456" s="531">
        <v>512845.59375</v>
      </c>
    </row>
    <row r="457" spans="1:11" ht="14.4" customHeight="1" x14ac:dyDescent="0.3">
      <c r="A457" s="525" t="s">
        <v>498</v>
      </c>
      <c r="B457" s="526" t="s">
        <v>499</v>
      </c>
      <c r="C457" s="527" t="s">
        <v>516</v>
      </c>
      <c r="D457" s="528" t="s">
        <v>517</v>
      </c>
      <c r="E457" s="527" t="s">
        <v>1855</v>
      </c>
      <c r="F457" s="528" t="s">
        <v>1856</v>
      </c>
      <c r="G457" s="527" t="s">
        <v>1963</v>
      </c>
      <c r="H457" s="527" t="s">
        <v>1964</v>
      </c>
      <c r="I457" s="530">
        <v>44275</v>
      </c>
      <c r="J457" s="530">
        <v>1</v>
      </c>
      <c r="K457" s="531">
        <v>44275</v>
      </c>
    </row>
    <row r="458" spans="1:11" ht="14.4" customHeight="1" x14ac:dyDescent="0.3">
      <c r="A458" s="525" t="s">
        <v>498</v>
      </c>
      <c r="B458" s="526" t="s">
        <v>499</v>
      </c>
      <c r="C458" s="527" t="s">
        <v>516</v>
      </c>
      <c r="D458" s="528" t="s">
        <v>517</v>
      </c>
      <c r="E458" s="527" t="s">
        <v>1855</v>
      </c>
      <c r="F458" s="528" t="s">
        <v>1856</v>
      </c>
      <c r="G458" s="527" t="s">
        <v>1965</v>
      </c>
      <c r="H458" s="527" t="s">
        <v>1966</v>
      </c>
      <c r="I458" s="530">
        <v>44275</v>
      </c>
      <c r="J458" s="530">
        <v>1</v>
      </c>
      <c r="K458" s="531">
        <v>44275</v>
      </c>
    </row>
    <row r="459" spans="1:11" ht="14.4" customHeight="1" x14ac:dyDescent="0.3">
      <c r="A459" s="525" t="s">
        <v>498</v>
      </c>
      <c r="B459" s="526" t="s">
        <v>499</v>
      </c>
      <c r="C459" s="527" t="s">
        <v>516</v>
      </c>
      <c r="D459" s="528" t="s">
        <v>517</v>
      </c>
      <c r="E459" s="527" t="s">
        <v>1855</v>
      </c>
      <c r="F459" s="528" t="s">
        <v>1856</v>
      </c>
      <c r="G459" s="527" t="s">
        <v>1967</v>
      </c>
      <c r="H459" s="527" t="s">
        <v>1968</v>
      </c>
      <c r="I459" s="530">
        <v>50215.37890625</v>
      </c>
      <c r="J459" s="530">
        <v>1</v>
      </c>
      <c r="K459" s="531">
        <v>50215.37890625</v>
      </c>
    </row>
    <row r="460" spans="1:11" ht="14.4" customHeight="1" x14ac:dyDescent="0.3">
      <c r="A460" s="525" t="s">
        <v>498</v>
      </c>
      <c r="B460" s="526" t="s">
        <v>499</v>
      </c>
      <c r="C460" s="527" t="s">
        <v>516</v>
      </c>
      <c r="D460" s="528" t="s">
        <v>517</v>
      </c>
      <c r="E460" s="527" t="s">
        <v>1855</v>
      </c>
      <c r="F460" s="528" t="s">
        <v>1856</v>
      </c>
      <c r="G460" s="527" t="s">
        <v>1969</v>
      </c>
      <c r="H460" s="527" t="s">
        <v>1970</v>
      </c>
      <c r="I460" s="530">
        <v>65816.796875</v>
      </c>
      <c r="J460" s="530">
        <v>1</v>
      </c>
      <c r="K460" s="531">
        <v>65816.796875</v>
      </c>
    </row>
    <row r="461" spans="1:11" ht="14.4" customHeight="1" x14ac:dyDescent="0.3">
      <c r="A461" s="525" t="s">
        <v>498</v>
      </c>
      <c r="B461" s="526" t="s">
        <v>499</v>
      </c>
      <c r="C461" s="527" t="s">
        <v>516</v>
      </c>
      <c r="D461" s="528" t="s">
        <v>517</v>
      </c>
      <c r="E461" s="527" t="s">
        <v>1855</v>
      </c>
      <c r="F461" s="528" t="s">
        <v>1856</v>
      </c>
      <c r="G461" s="527" t="s">
        <v>1971</v>
      </c>
      <c r="H461" s="527" t="s">
        <v>1972</v>
      </c>
      <c r="I461" s="530">
        <v>181710.640625</v>
      </c>
      <c r="J461" s="530">
        <v>2</v>
      </c>
      <c r="K461" s="531">
        <v>363421.28125</v>
      </c>
    </row>
    <row r="462" spans="1:11" ht="14.4" customHeight="1" x14ac:dyDescent="0.3">
      <c r="A462" s="525" t="s">
        <v>498</v>
      </c>
      <c r="B462" s="526" t="s">
        <v>499</v>
      </c>
      <c r="C462" s="527" t="s">
        <v>516</v>
      </c>
      <c r="D462" s="528" t="s">
        <v>517</v>
      </c>
      <c r="E462" s="527" t="s">
        <v>1855</v>
      </c>
      <c r="F462" s="528" t="s">
        <v>1856</v>
      </c>
      <c r="G462" s="527" t="s">
        <v>1973</v>
      </c>
      <c r="H462" s="527" t="s">
        <v>1974</v>
      </c>
      <c r="I462" s="530">
        <v>181710.640625</v>
      </c>
      <c r="J462" s="530">
        <v>2</v>
      </c>
      <c r="K462" s="531">
        <v>363421.28125</v>
      </c>
    </row>
    <row r="463" spans="1:11" ht="14.4" customHeight="1" x14ac:dyDescent="0.3">
      <c r="A463" s="525" t="s">
        <v>498</v>
      </c>
      <c r="B463" s="526" t="s">
        <v>499</v>
      </c>
      <c r="C463" s="527" t="s">
        <v>516</v>
      </c>
      <c r="D463" s="528" t="s">
        <v>517</v>
      </c>
      <c r="E463" s="527" t="s">
        <v>1855</v>
      </c>
      <c r="F463" s="528" t="s">
        <v>1856</v>
      </c>
      <c r="G463" s="527" t="s">
        <v>1975</v>
      </c>
      <c r="H463" s="527" t="s">
        <v>1976</v>
      </c>
      <c r="I463" s="530">
        <v>128800</v>
      </c>
      <c r="J463" s="530">
        <v>2</v>
      </c>
      <c r="K463" s="531">
        <v>257600</v>
      </c>
    </row>
    <row r="464" spans="1:11" ht="14.4" customHeight="1" x14ac:dyDescent="0.3">
      <c r="A464" s="525" t="s">
        <v>498</v>
      </c>
      <c r="B464" s="526" t="s">
        <v>499</v>
      </c>
      <c r="C464" s="527" t="s">
        <v>516</v>
      </c>
      <c r="D464" s="528" t="s">
        <v>517</v>
      </c>
      <c r="E464" s="527" t="s">
        <v>1855</v>
      </c>
      <c r="F464" s="528" t="s">
        <v>1856</v>
      </c>
      <c r="G464" s="527" t="s">
        <v>1977</v>
      </c>
      <c r="H464" s="527" t="s">
        <v>1978</v>
      </c>
      <c r="I464" s="530">
        <v>75382.5</v>
      </c>
      <c r="J464" s="530">
        <v>1</v>
      </c>
      <c r="K464" s="531">
        <v>75382.5</v>
      </c>
    </row>
    <row r="465" spans="1:11" ht="14.4" customHeight="1" x14ac:dyDescent="0.3">
      <c r="A465" s="525" t="s">
        <v>498</v>
      </c>
      <c r="B465" s="526" t="s">
        <v>499</v>
      </c>
      <c r="C465" s="527" t="s">
        <v>516</v>
      </c>
      <c r="D465" s="528" t="s">
        <v>517</v>
      </c>
      <c r="E465" s="527" t="s">
        <v>1855</v>
      </c>
      <c r="F465" s="528" t="s">
        <v>1856</v>
      </c>
      <c r="G465" s="527" t="s">
        <v>1979</v>
      </c>
      <c r="H465" s="527" t="s">
        <v>1980</v>
      </c>
      <c r="I465" s="530">
        <v>74999.6484375</v>
      </c>
      <c r="J465" s="530">
        <v>3</v>
      </c>
      <c r="K465" s="531">
        <v>224998.9453125</v>
      </c>
    </row>
    <row r="466" spans="1:11" ht="14.4" customHeight="1" x14ac:dyDescent="0.3">
      <c r="A466" s="525" t="s">
        <v>498</v>
      </c>
      <c r="B466" s="526" t="s">
        <v>499</v>
      </c>
      <c r="C466" s="527" t="s">
        <v>516</v>
      </c>
      <c r="D466" s="528" t="s">
        <v>517</v>
      </c>
      <c r="E466" s="527" t="s">
        <v>1855</v>
      </c>
      <c r="F466" s="528" t="s">
        <v>1856</v>
      </c>
      <c r="G466" s="527" t="s">
        <v>1981</v>
      </c>
      <c r="H466" s="527" t="s">
        <v>1982</v>
      </c>
      <c r="I466" s="530">
        <v>70999.85546875</v>
      </c>
      <c r="J466" s="530">
        <v>2</v>
      </c>
      <c r="K466" s="531">
        <v>141999.7109375</v>
      </c>
    </row>
    <row r="467" spans="1:11" ht="14.4" customHeight="1" x14ac:dyDescent="0.3">
      <c r="A467" s="525" t="s">
        <v>498</v>
      </c>
      <c r="B467" s="526" t="s">
        <v>499</v>
      </c>
      <c r="C467" s="527" t="s">
        <v>516</v>
      </c>
      <c r="D467" s="528" t="s">
        <v>517</v>
      </c>
      <c r="E467" s="527" t="s">
        <v>1855</v>
      </c>
      <c r="F467" s="528" t="s">
        <v>1856</v>
      </c>
      <c r="G467" s="527" t="s">
        <v>1983</v>
      </c>
      <c r="H467" s="527" t="s">
        <v>1984</v>
      </c>
      <c r="I467" s="530">
        <v>29900</v>
      </c>
      <c r="J467" s="530">
        <v>1</v>
      </c>
      <c r="K467" s="531">
        <v>29900</v>
      </c>
    </row>
    <row r="468" spans="1:11" ht="14.4" customHeight="1" x14ac:dyDescent="0.3">
      <c r="A468" s="525" t="s">
        <v>498</v>
      </c>
      <c r="B468" s="526" t="s">
        <v>499</v>
      </c>
      <c r="C468" s="527" t="s">
        <v>516</v>
      </c>
      <c r="D468" s="528" t="s">
        <v>517</v>
      </c>
      <c r="E468" s="527" t="s">
        <v>1855</v>
      </c>
      <c r="F468" s="528" t="s">
        <v>1856</v>
      </c>
      <c r="G468" s="527" t="s">
        <v>1985</v>
      </c>
      <c r="H468" s="527" t="s">
        <v>1986</v>
      </c>
      <c r="I468" s="530">
        <v>26703</v>
      </c>
      <c r="J468" s="530">
        <v>1</v>
      </c>
      <c r="K468" s="531">
        <v>26703</v>
      </c>
    </row>
    <row r="469" spans="1:11" ht="14.4" customHeight="1" x14ac:dyDescent="0.3">
      <c r="A469" s="525" t="s">
        <v>498</v>
      </c>
      <c r="B469" s="526" t="s">
        <v>499</v>
      </c>
      <c r="C469" s="527" t="s">
        <v>516</v>
      </c>
      <c r="D469" s="528" t="s">
        <v>517</v>
      </c>
      <c r="E469" s="527" t="s">
        <v>1855</v>
      </c>
      <c r="F469" s="528" t="s">
        <v>1856</v>
      </c>
      <c r="G469" s="527" t="s">
        <v>1987</v>
      </c>
      <c r="H469" s="527" t="s">
        <v>1988</v>
      </c>
      <c r="I469" s="530">
        <v>26703</v>
      </c>
      <c r="J469" s="530">
        <v>1</v>
      </c>
      <c r="K469" s="531">
        <v>26703</v>
      </c>
    </row>
    <row r="470" spans="1:11" ht="14.4" customHeight="1" x14ac:dyDescent="0.3">
      <c r="A470" s="525" t="s">
        <v>498</v>
      </c>
      <c r="B470" s="526" t="s">
        <v>499</v>
      </c>
      <c r="C470" s="527" t="s">
        <v>516</v>
      </c>
      <c r="D470" s="528" t="s">
        <v>517</v>
      </c>
      <c r="E470" s="527" t="s">
        <v>1855</v>
      </c>
      <c r="F470" s="528" t="s">
        <v>1856</v>
      </c>
      <c r="G470" s="527" t="s">
        <v>1989</v>
      </c>
      <c r="H470" s="527" t="s">
        <v>1990</v>
      </c>
      <c r="I470" s="530">
        <v>26703</v>
      </c>
      <c r="J470" s="530">
        <v>1</v>
      </c>
      <c r="K470" s="531">
        <v>26703</v>
      </c>
    </row>
    <row r="471" spans="1:11" ht="14.4" customHeight="1" x14ac:dyDescent="0.3">
      <c r="A471" s="525" t="s">
        <v>498</v>
      </c>
      <c r="B471" s="526" t="s">
        <v>499</v>
      </c>
      <c r="C471" s="527" t="s">
        <v>516</v>
      </c>
      <c r="D471" s="528" t="s">
        <v>517</v>
      </c>
      <c r="E471" s="527" t="s">
        <v>1855</v>
      </c>
      <c r="F471" s="528" t="s">
        <v>1856</v>
      </c>
      <c r="G471" s="527" t="s">
        <v>1991</v>
      </c>
      <c r="H471" s="527" t="s">
        <v>1992</v>
      </c>
      <c r="I471" s="530">
        <v>26703</v>
      </c>
      <c r="J471" s="530">
        <v>1</v>
      </c>
      <c r="K471" s="531">
        <v>26703</v>
      </c>
    </row>
    <row r="472" spans="1:11" ht="14.4" customHeight="1" x14ac:dyDescent="0.3">
      <c r="A472" s="525" t="s">
        <v>498</v>
      </c>
      <c r="B472" s="526" t="s">
        <v>499</v>
      </c>
      <c r="C472" s="527" t="s">
        <v>516</v>
      </c>
      <c r="D472" s="528" t="s">
        <v>517</v>
      </c>
      <c r="E472" s="527" t="s">
        <v>1855</v>
      </c>
      <c r="F472" s="528" t="s">
        <v>1856</v>
      </c>
      <c r="G472" s="527" t="s">
        <v>1993</v>
      </c>
      <c r="H472" s="527" t="s">
        <v>1994</v>
      </c>
      <c r="I472" s="530">
        <v>26703</v>
      </c>
      <c r="J472" s="530">
        <v>1</v>
      </c>
      <c r="K472" s="531">
        <v>26703</v>
      </c>
    </row>
    <row r="473" spans="1:11" ht="14.4" customHeight="1" x14ac:dyDescent="0.3">
      <c r="A473" s="525" t="s">
        <v>498</v>
      </c>
      <c r="B473" s="526" t="s">
        <v>499</v>
      </c>
      <c r="C473" s="527" t="s">
        <v>516</v>
      </c>
      <c r="D473" s="528" t="s">
        <v>517</v>
      </c>
      <c r="E473" s="527" t="s">
        <v>1855</v>
      </c>
      <c r="F473" s="528" t="s">
        <v>1856</v>
      </c>
      <c r="G473" s="527" t="s">
        <v>1995</v>
      </c>
      <c r="H473" s="527" t="s">
        <v>1996</v>
      </c>
      <c r="I473" s="530">
        <v>26703</v>
      </c>
      <c r="J473" s="530">
        <v>1</v>
      </c>
      <c r="K473" s="531">
        <v>26703</v>
      </c>
    </row>
    <row r="474" spans="1:11" ht="14.4" customHeight="1" x14ac:dyDescent="0.3">
      <c r="A474" s="525" t="s">
        <v>498</v>
      </c>
      <c r="B474" s="526" t="s">
        <v>499</v>
      </c>
      <c r="C474" s="527" t="s">
        <v>516</v>
      </c>
      <c r="D474" s="528" t="s">
        <v>517</v>
      </c>
      <c r="E474" s="527" t="s">
        <v>1855</v>
      </c>
      <c r="F474" s="528" t="s">
        <v>1856</v>
      </c>
      <c r="G474" s="527" t="s">
        <v>1997</v>
      </c>
      <c r="H474" s="527" t="s">
        <v>1998</v>
      </c>
      <c r="I474" s="530">
        <v>26703</v>
      </c>
      <c r="J474" s="530">
        <v>2</v>
      </c>
      <c r="K474" s="531">
        <v>53406</v>
      </c>
    </row>
    <row r="475" spans="1:11" ht="14.4" customHeight="1" x14ac:dyDescent="0.3">
      <c r="A475" s="525" t="s">
        <v>498</v>
      </c>
      <c r="B475" s="526" t="s">
        <v>499</v>
      </c>
      <c r="C475" s="527" t="s">
        <v>516</v>
      </c>
      <c r="D475" s="528" t="s">
        <v>517</v>
      </c>
      <c r="E475" s="527" t="s">
        <v>1855</v>
      </c>
      <c r="F475" s="528" t="s">
        <v>1856</v>
      </c>
      <c r="G475" s="527" t="s">
        <v>1999</v>
      </c>
      <c r="H475" s="527" t="s">
        <v>2000</v>
      </c>
      <c r="I475" s="530">
        <v>26703</v>
      </c>
      <c r="J475" s="530">
        <v>1</v>
      </c>
      <c r="K475" s="531">
        <v>26703</v>
      </c>
    </row>
    <row r="476" spans="1:11" ht="14.4" customHeight="1" x14ac:dyDescent="0.3">
      <c r="A476" s="525" t="s">
        <v>498</v>
      </c>
      <c r="B476" s="526" t="s">
        <v>499</v>
      </c>
      <c r="C476" s="527" t="s">
        <v>516</v>
      </c>
      <c r="D476" s="528" t="s">
        <v>517</v>
      </c>
      <c r="E476" s="527" t="s">
        <v>1855</v>
      </c>
      <c r="F476" s="528" t="s">
        <v>1856</v>
      </c>
      <c r="G476" s="527" t="s">
        <v>2001</v>
      </c>
      <c r="H476" s="527" t="s">
        <v>2002</v>
      </c>
      <c r="I476" s="530">
        <v>26703</v>
      </c>
      <c r="J476" s="530">
        <v>1</v>
      </c>
      <c r="K476" s="531">
        <v>26703</v>
      </c>
    </row>
    <row r="477" spans="1:11" ht="14.4" customHeight="1" x14ac:dyDescent="0.3">
      <c r="A477" s="525" t="s">
        <v>498</v>
      </c>
      <c r="B477" s="526" t="s">
        <v>499</v>
      </c>
      <c r="C477" s="527" t="s">
        <v>516</v>
      </c>
      <c r="D477" s="528" t="s">
        <v>517</v>
      </c>
      <c r="E477" s="527" t="s">
        <v>1855</v>
      </c>
      <c r="F477" s="528" t="s">
        <v>1856</v>
      </c>
      <c r="G477" s="527" t="s">
        <v>2003</v>
      </c>
      <c r="H477" s="527" t="s">
        <v>2004</v>
      </c>
      <c r="I477" s="530">
        <v>26703</v>
      </c>
      <c r="J477" s="530">
        <v>3</v>
      </c>
      <c r="K477" s="531">
        <v>80109</v>
      </c>
    </row>
    <row r="478" spans="1:11" ht="14.4" customHeight="1" x14ac:dyDescent="0.3">
      <c r="A478" s="525" t="s">
        <v>498</v>
      </c>
      <c r="B478" s="526" t="s">
        <v>499</v>
      </c>
      <c r="C478" s="527" t="s">
        <v>516</v>
      </c>
      <c r="D478" s="528" t="s">
        <v>517</v>
      </c>
      <c r="E478" s="527" t="s">
        <v>1855</v>
      </c>
      <c r="F478" s="528" t="s">
        <v>1856</v>
      </c>
      <c r="G478" s="527" t="s">
        <v>2005</v>
      </c>
      <c r="H478" s="527" t="s">
        <v>2006</v>
      </c>
      <c r="I478" s="530">
        <v>79999.75</v>
      </c>
      <c r="J478" s="530">
        <v>1</v>
      </c>
      <c r="K478" s="531">
        <v>79999.75</v>
      </c>
    </row>
    <row r="479" spans="1:11" ht="14.4" customHeight="1" x14ac:dyDescent="0.3">
      <c r="A479" s="525" t="s">
        <v>498</v>
      </c>
      <c r="B479" s="526" t="s">
        <v>499</v>
      </c>
      <c r="C479" s="527" t="s">
        <v>516</v>
      </c>
      <c r="D479" s="528" t="s">
        <v>517</v>
      </c>
      <c r="E479" s="527" t="s">
        <v>1855</v>
      </c>
      <c r="F479" s="528" t="s">
        <v>1856</v>
      </c>
      <c r="G479" s="527" t="s">
        <v>2007</v>
      </c>
      <c r="H479" s="527" t="s">
        <v>2008</v>
      </c>
      <c r="I479" s="530">
        <v>79999.66015625</v>
      </c>
      <c r="J479" s="530">
        <v>2</v>
      </c>
      <c r="K479" s="531">
        <v>159999.3203125</v>
      </c>
    </row>
    <row r="480" spans="1:11" ht="14.4" customHeight="1" x14ac:dyDescent="0.3">
      <c r="A480" s="525" t="s">
        <v>498</v>
      </c>
      <c r="B480" s="526" t="s">
        <v>499</v>
      </c>
      <c r="C480" s="527" t="s">
        <v>516</v>
      </c>
      <c r="D480" s="528" t="s">
        <v>517</v>
      </c>
      <c r="E480" s="527" t="s">
        <v>1855</v>
      </c>
      <c r="F480" s="528" t="s">
        <v>1856</v>
      </c>
      <c r="G480" s="527" t="s">
        <v>2009</v>
      </c>
      <c r="H480" s="527" t="s">
        <v>2010</v>
      </c>
      <c r="I480" s="530">
        <v>79999.760416666672</v>
      </c>
      <c r="J480" s="530">
        <v>4</v>
      </c>
      <c r="K480" s="531">
        <v>319999.046875</v>
      </c>
    </row>
    <row r="481" spans="1:11" ht="14.4" customHeight="1" x14ac:dyDescent="0.3">
      <c r="A481" s="525" t="s">
        <v>498</v>
      </c>
      <c r="B481" s="526" t="s">
        <v>499</v>
      </c>
      <c r="C481" s="527" t="s">
        <v>516</v>
      </c>
      <c r="D481" s="528" t="s">
        <v>517</v>
      </c>
      <c r="E481" s="527" t="s">
        <v>2011</v>
      </c>
      <c r="F481" s="528" t="s">
        <v>2012</v>
      </c>
      <c r="G481" s="527" t="s">
        <v>2013</v>
      </c>
      <c r="H481" s="527" t="s">
        <v>2014</v>
      </c>
      <c r="I481" s="530">
        <v>3.9333333969116211</v>
      </c>
      <c r="J481" s="530">
        <v>150</v>
      </c>
      <c r="K481" s="531">
        <v>590.16000366210937</v>
      </c>
    </row>
    <row r="482" spans="1:11" ht="14.4" customHeight="1" x14ac:dyDescent="0.3">
      <c r="A482" s="525" t="s">
        <v>498</v>
      </c>
      <c r="B482" s="526" t="s">
        <v>499</v>
      </c>
      <c r="C482" s="527" t="s">
        <v>516</v>
      </c>
      <c r="D482" s="528" t="s">
        <v>517</v>
      </c>
      <c r="E482" s="527" t="s">
        <v>2011</v>
      </c>
      <c r="F482" s="528" t="s">
        <v>2012</v>
      </c>
      <c r="G482" s="527" t="s">
        <v>2015</v>
      </c>
      <c r="H482" s="527" t="s">
        <v>2016</v>
      </c>
      <c r="I482" s="530">
        <v>3.9300000667572021</v>
      </c>
      <c r="J482" s="530">
        <v>150</v>
      </c>
      <c r="K482" s="531">
        <v>589.77999877929687</v>
      </c>
    </row>
    <row r="483" spans="1:11" ht="14.4" customHeight="1" x14ac:dyDescent="0.3">
      <c r="A483" s="525" t="s">
        <v>498</v>
      </c>
      <c r="B483" s="526" t="s">
        <v>499</v>
      </c>
      <c r="C483" s="527" t="s">
        <v>516</v>
      </c>
      <c r="D483" s="528" t="s">
        <v>517</v>
      </c>
      <c r="E483" s="527" t="s">
        <v>2017</v>
      </c>
      <c r="F483" s="528" t="s">
        <v>2018</v>
      </c>
      <c r="G483" s="527" t="s">
        <v>2019</v>
      </c>
      <c r="H483" s="527" t="s">
        <v>2020</v>
      </c>
      <c r="I483" s="530">
        <v>9065.39501953125</v>
      </c>
      <c r="J483" s="530">
        <v>5</v>
      </c>
      <c r="K483" s="531">
        <v>45557.4501953125</v>
      </c>
    </row>
    <row r="484" spans="1:11" ht="14.4" customHeight="1" x14ac:dyDescent="0.3">
      <c r="A484" s="525" t="s">
        <v>498</v>
      </c>
      <c r="B484" s="526" t="s">
        <v>499</v>
      </c>
      <c r="C484" s="527" t="s">
        <v>516</v>
      </c>
      <c r="D484" s="528" t="s">
        <v>517</v>
      </c>
      <c r="E484" s="527" t="s">
        <v>2017</v>
      </c>
      <c r="F484" s="528" t="s">
        <v>2018</v>
      </c>
      <c r="G484" s="527" t="s">
        <v>2021</v>
      </c>
      <c r="H484" s="527" t="s">
        <v>2022</v>
      </c>
      <c r="I484" s="530">
        <v>29717.51953125</v>
      </c>
      <c r="J484" s="530">
        <v>14</v>
      </c>
      <c r="K484" s="531">
        <v>416045.2578125</v>
      </c>
    </row>
    <row r="485" spans="1:11" ht="14.4" customHeight="1" x14ac:dyDescent="0.3">
      <c r="A485" s="525" t="s">
        <v>498</v>
      </c>
      <c r="B485" s="526" t="s">
        <v>499</v>
      </c>
      <c r="C485" s="527" t="s">
        <v>516</v>
      </c>
      <c r="D485" s="528" t="s">
        <v>517</v>
      </c>
      <c r="E485" s="527" t="s">
        <v>2017</v>
      </c>
      <c r="F485" s="528" t="s">
        <v>2018</v>
      </c>
      <c r="G485" s="527" t="s">
        <v>2023</v>
      </c>
      <c r="H485" s="527" t="s">
        <v>2024</v>
      </c>
      <c r="I485" s="530">
        <v>2297.97998046875</v>
      </c>
      <c r="J485" s="530">
        <v>1</v>
      </c>
      <c r="K485" s="531">
        <v>2297.97998046875</v>
      </c>
    </row>
    <row r="486" spans="1:11" ht="14.4" customHeight="1" x14ac:dyDescent="0.3">
      <c r="A486" s="525" t="s">
        <v>498</v>
      </c>
      <c r="B486" s="526" t="s">
        <v>499</v>
      </c>
      <c r="C486" s="527" t="s">
        <v>516</v>
      </c>
      <c r="D486" s="528" t="s">
        <v>517</v>
      </c>
      <c r="E486" s="527" t="s">
        <v>2017</v>
      </c>
      <c r="F486" s="528" t="s">
        <v>2018</v>
      </c>
      <c r="G486" s="527" t="s">
        <v>2025</v>
      </c>
      <c r="H486" s="527" t="s">
        <v>2026</v>
      </c>
      <c r="I486" s="530">
        <v>16900</v>
      </c>
      <c r="J486" s="530">
        <v>1</v>
      </c>
      <c r="K486" s="531">
        <v>16900</v>
      </c>
    </row>
    <row r="487" spans="1:11" ht="14.4" customHeight="1" x14ac:dyDescent="0.3">
      <c r="A487" s="525" t="s">
        <v>498</v>
      </c>
      <c r="B487" s="526" t="s">
        <v>499</v>
      </c>
      <c r="C487" s="527" t="s">
        <v>516</v>
      </c>
      <c r="D487" s="528" t="s">
        <v>517</v>
      </c>
      <c r="E487" s="527" t="s">
        <v>2017</v>
      </c>
      <c r="F487" s="528" t="s">
        <v>2018</v>
      </c>
      <c r="G487" s="527" t="s">
        <v>2027</v>
      </c>
      <c r="H487" s="527" t="s">
        <v>2028</v>
      </c>
      <c r="I487" s="530">
        <v>16900</v>
      </c>
      <c r="J487" s="530">
        <v>2</v>
      </c>
      <c r="K487" s="531">
        <v>33800</v>
      </c>
    </row>
    <row r="488" spans="1:11" ht="14.4" customHeight="1" x14ac:dyDescent="0.3">
      <c r="A488" s="525" t="s">
        <v>498</v>
      </c>
      <c r="B488" s="526" t="s">
        <v>499</v>
      </c>
      <c r="C488" s="527" t="s">
        <v>516</v>
      </c>
      <c r="D488" s="528" t="s">
        <v>517</v>
      </c>
      <c r="E488" s="527" t="s">
        <v>2017</v>
      </c>
      <c r="F488" s="528" t="s">
        <v>2018</v>
      </c>
      <c r="G488" s="527" t="s">
        <v>2029</v>
      </c>
      <c r="H488" s="527" t="s">
        <v>2030</v>
      </c>
      <c r="I488" s="530">
        <v>16900</v>
      </c>
      <c r="J488" s="530">
        <v>1</v>
      </c>
      <c r="K488" s="531">
        <v>16900</v>
      </c>
    </row>
    <row r="489" spans="1:11" ht="14.4" customHeight="1" x14ac:dyDescent="0.3">
      <c r="A489" s="525" t="s">
        <v>498</v>
      </c>
      <c r="B489" s="526" t="s">
        <v>499</v>
      </c>
      <c r="C489" s="527" t="s">
        <v>516</v>
      </c>
      <c r="D489" s="528" t="s">
        <v>517</v>
      </c>
      <c r="E489" s="527" t="s">
        <v>2017</v>
      </c>
      <c r="F489" s="528" t="s">
        <v>2018</v>
      </c>
      <c r="G489" s="527" t="s">
        <v>2031</v>
      </c>
      <c r="H489" s="527" t="s">
        <v>2032</v>
      </c>
      <c r="I489" s="530">
        <v>13480.1904296875</v>
      </c>
      <c r="J489" s="530">
        <v>1</v>
      </c>
      <c r="K489" s="531">
        <v>13480.1904296875</v>
      </c>
    </row>
    <row r="490" spans="1:11" ht="14.4" customHeight="1" x14ac:dyDescent="0.3">
      <c r="A490" s="525" t="s">
        <v>498</v>
      </c>
      <c r="B490" s="526" t="s">
        <v>499</v>
      </c>
      <c r="C490" s="527" t="s">
        <v>516</v>
      </c>
      <c r="D490" s="528" t="s">
        <v>517</v>
      </c>
      <c r="E490" s="527" t="s">
        <v>2017</v>
      </c>
      <c r="F490" s="528" t="s">
        <v>2018</v>
      </c>
      <c r="G490" s="527" t="s">
        <v>2033</v>
      </c>
      <c r="H490" s="527" t="s">
        <v>2034</v>
      </c>
      <c r="I490" s="530">
        <v>970.489990234375</v>
      </c>
      <c r="J490" s="530">
        <v>2</v>
      </c>
      <c r="K490" s="531">
        <v>1940.969970703125</v>
      </c>
    </row>
    <row r="491" spans="1:11" ht="14.4" customHeight="1" x14ac:dyDescent="0.3">
      <c r="A491" s="525" t="s">
        <v>498</v>
      </c>
      <c r="B491" s="526" t="s">
        <v>499</v>
      </c>
      <c r="C491" s="527" t="s">
        <v>516</v>
      </c>
      <c r="D491" s="528" t="s">
        <v>517</v>
      </c>
      <c r="E491" s="527" t="s">
        <v>2017</v>
      </c>
      <c r="F491" s="528" t="s">
        <v>2018</v>
      </c>
      <c r="G491" s="527" t="s">
        <v>2035</v>
      </c>
      <c r="H491" s="527" t="s">
        <v>2036</v>
      </c>
      <c r="I491" s="530">
        <v>10930.23046875</v>
      </c>
      <c r="J491" s="530">
        <v>2</v>
      </c>
      <c r="K491" s="531">
        <v>21860.4609375</v>
      </c>
    </row>
    <row r="492" spans="1:11" ht="14.4" customHeight="1" x14ac:dyDescent="0.3">
      <c r="A492" s="525" t="s">
        <v>498</v>
      </c>
      <c r="B492" s="526" t="s">
        <v>499</v>
      </c>
      <c r="C492" s="527" t="s">
        <v>516</v>
      </c>
      <c r="D492" s="528" t="s">
        <v>517</v>
      </c>
      <c r="E492" s="527" t="s">
        <v>2017</v>
      </c>
      <c r="F492" s="528" t="s">
        <v>2018</v>
      </c>
      <c r="G492" s="527" t="s">
        <v>2037</v>
      </c>
      <c r="H492" s="527" t="s">
        <v>2038</v>
      </c>
      <c r="I492" s="530">
        <v>10930.25</v>
      </c>
      <c r="J492" s="530">
        <v>1</v>
      </c>
      <c r="K492" s="531">
        <v>10930.25</v>
      </c>
    </row>
    <row r="493" spans="1:11" ht="14.4" customHeight="1" x14ac:dyDescent="0.3">
      <c r="A493" s="525" t="s">
        <v>498</v>
      </c>
      <c r="B493" s="526" t="s">
        <v>499</v>
      </c>
      <c r="C493" s="527" t="s">
        <v>516</v>
      </c>
      <c r="D493" s="528" t="s">
        <v>517</v>
      </c>
      <c r="E493" s="527" t="s">
        <v>2017</v>
      </c>
      <c r="F493" s="528" t="s">
        <v>2018</v>
      </c>
      <c r="G493" s="527" t="s">
        <v>2039</v>
      </c>
      <c r="H493" s="527" t="s">
        <v>2040</v>
      </c>
      <c r="I493" s="530">
        <v>14595.8095703125</v>
      </c>
      <c r="J493" s="530">
        <v>1</v>
      </c>
      <c r="K493" s="531">
        <v>14595.8095703125</v>
      </c>
    </row>
    <row r="494" spans="1:11" ht="14.4" customHeight="1" x14ac:dyDescent="0.3">
      <c r="A494" s="525" t="s">
        <v>498</v>
      </c>
      <c r="B494" s="526" t="s">
        <v>499</v>
      </c>
      <c r="C494" s="527" t="s">
        <v>516</v>
      </c>
      <c r="D494" s="528" t="s">
        <v>517</v>
      </c>
      <c r="E494" s="527" t="s">
        <v>2017</v>
      </c>
      <c r="F494" s="528" t="s">
        <v>2018</v>
      </c>
      <c r="G494" s="527" t="s">
        <v>2041</v>
      </c>
      <c r="H494" s="527" t="s">
        <v>2042</v>
      </c>
      <c r="I494" s="530">
        <v>14595.8095703125</v>
      </c>
      <c r="J494" s="530">
        <v>3</v>
      </c>
      <c r="K494" s="531">
        <v>43787.4287109375</v>
      </c>
    </row>
    <row r="495" spans="1:11" ht="14.4" customHeight="1" x14ac:dyDescent="0.3">
      <c r="A495" s="525" t="s">
        <v>498</v>
      </c>
      <c r="B495" s="526" t="s">
        <v>499</v>
      </c>
      <c r="C495" s="527" t="s">
        <v>516</v>
      </c>
      <c r="D495" s="528" t="s">
        <v>517</v>
      </c>
      <c r="E495" s="527" t="s">
        <v>2017</v>
      </c>
      <c r="F495" s="528" t="s">
        <v>2018</v>
      </c>
      <c r="G495" s="527" t="s">
        <v>2043</v>
      </c>
      <c r="H495" s="527" t="s">
        <v>2044</v>
      </c>
      <c r="I495" s="530">
        <v>16317.3603515625</v>
      </c>
      <c r="J495" s="530">
        <v>3</v>
      </c>
      <c r="K495" s="531">
        <v>48952.0810546875</v>
      </c>
    </row>
    <row r="496" spans="1:11" ht="14.4" customHeight="1" x14ac:dyDescent="0.3">
      <c r="A496" s="525" t="s">
        <v>498</v>
      </c>
      <c r="B496" s="526" t="s">
        <v>499</v>
      </c>
      <c r="C496" s="527" t="s">
        <v>516</v>
      </c>
      <c r="D496" s="528" t="s">
        <v>517</v>
      </c>
      <c r="E496" s="527" t="s">
        <v>2017</v>
      </c>
      <c r="F496" s="528" t="s">
        <v>2018</v>
      </c>
      <c r="G496" s="527" t="s">
        <v>2045</v>
      </c>
      <c r="H496" s="527" t="s">
        <v>2046</v>
      </c>
      <c r="I496" s="530">
        <v>15693.76025390625</v>
      </c>
      <c r="J496" s="530">
        <v>2</v>
      </c>
      <c r="K496" s="531">
        <v>31387.5205078125</v>
      </c>
    </row>
    <row r="497" spans="1:11" ht="14.4" customHeight="1" x14ac:dyDescent="0.3">
      <c r="A497" s="525" t="s">
        <v>498</v>
      </c>
      <c r="B497" s="526" t="s">
        <v>499</v>
      </c>
      <c r="C497" s="527" t="s">
        <v>516</v>
      </c>
      <c r="D497" s="528" t="s">
        <v>517</v>
      </c>
      <c r="E497" s="527" t="s">
        <v>2017</v>
      </c>
      <c r="F497" s="528" t="s">
        <v>2018</v>
      </c>
      <c r="G497" s="527" t="s">
        <v>2047</v>
      </c>
      <c r="H497" s="527" t="s">
        <v>2048</v>
      </c>
      <c r="I497" s="530">
        <v>16317.3603515625</v>
      </c>
      <c r="J497" s="530">
        <v>2</v>
      </c>
      <c r="K497" s="531">
        <v>32634.720703125</v>
      </c>
    </row>
    <row r="498" spans="1:11" ht="14.4" customHeight="1" x14ac:dyDescent="0.3">
      <c r="A498" s="525" t="s">
        <v>498</v>
      </c>
      <c r="B498" s="526" t="s">
        <v>499</v>
      </c>
      <c r="C498" s="527" t="s">
        <v>516</v>
      </c>
      <c r="D498" s="528" t="s">
        <v>517</v>
      </c>
      <c r="E498" s="527" t="s">
        <v>2017</v>
      </c>
      <c r="F498" s="528" t="s">
        <v>2018</v>
      </c>
      <c r="G498" s="527" t="s">
        <v>2049</v>
      </c>
      <c r="H498" s="527" t="s">
        <v>2050</v>
      </c>
      <c r="I498" s="530">
        <v>16317.3603515625</v>
      </c>
      <c r="J498" s="530">
        <v>2</v>
      </c>
      <c r="K498" s="531">
        <v>32634.720703125</v>
      </c>
    </row>
    <row r="499" spans="1:11" ht="14.4" customHeight="1" x14ac:dyDescent="0.3">
      <c r="A499" s="525" t="s">
        <v>498</v>
      </c>
      <c r="B499" s="526" t="s">
        <v>499</v>
      </c>
      <c r="C499" s="527" t="s">
        <v>516</v>
      </c>
      <c r="D499" s="528" t="s">
        <v>517</v>
      </c>
      <c r="E499" s="527" t="s">
        <v>2017</v>
      </c>
      <c r="F499" s="528" t="s">
        <v>2018</v>
      </c>
      <c r="G499" s="527" t="s">
        <v>2051</v>
      </c>
      <c r="H499" s="527" t="s">
        <v>2052</v>
      </c>
      <c r="I499" s="530">
        <v>16317.3603515625</v>
      </c>
      <c r="J499" s="530">
        <v>1</v>
      </c>
      <c r="K499" s="531">
        <v>16317.3603515625</v>
      </c>
    </row>
    <row r="500" spans="1:11" ht="14.4" customHeight="1" x14ac:dyDescent="0.3">
      <c r="A500" s="525" t="s">
        <v>498</v>
      </c>
      <c r="B500" s="526" t="s">
        <v>499</v>
      </c>
      <c r="C500" s="527" t="s">
        <v>516</v>
      </c>
      <c r="D500" s="528" t="s">
        <v>517</v>
      </c>
      <c r="E500" s="527" t="s">
        <v>2017</v>
      </c>
      <c r="F500" s="528" t="s">
        <v>2018</v>
      </c>
      <c r="G500" s="527" t="s">
        <v>2053</v>
      </c>
      <c r="H500" s="527" t="s">
        <v>2054</v>
      </c>
      <c r="I500" s="530">
        <v>14038.00537109375</v>
      </c>
      <c r="J500" s="530">
        <v>2</v>
      </c>
      <c r="K500" s="531">
        <v>28076.0107421875</v>
      </c>
    </row>
    <row r="501" spans="1:11" ht="14.4" customHeight="1" x14ac:dyDescent="0.3">
      <c r="A501" s="525" t="s">
        <v>498</v>
      </c>
      <c r="B501" s="526" t="s">
        <v>499</v>
      </c>
      <c r="C501" s="527" t="s">
        <v>516</v>
      </c>
      <c r="D501" s="528" t="s">
        <v>517</v>
      </c>
      <c r="E501" s="527" t="s">
        <v>2017</v>
      </c>
      <c r="F501" s="528" t="s">
        <v>2018</v>
      </c>
      <c r="G501" s="527" t="s">
        <v>2055</v>
      </c>
      <c r="H501" s="527" t="s">
        <v>2056</v>
      </c>
      <c r="I501" s="530">
        <v>13481.3798828125</v>
      </c>
      <c r="J501" s="530">
        <v>3</v>
      </c>
      <c r="K501" s="531">
        <v>40444.1396484375</v>
      </c>
    </row>
    <row r="502" spans="1:11" ht="14.4" customHeight="1" x14ac:dyDescent="0.3">
      <c r="A502" s="525" t="s">
        <v>498</v>
      </c>
      <c r="B502" s="526" t="s">
        <v>499</v>
      </c>
      <c r="C502" s="527" t="s">
        <v>516</v>
      </c>
      <c r="D502" s="528" t="s">
        <v>517</v>
      </c>
      <c r="E502" s="527" t="s">
        <v>2017</v>
      </c>
      <c r="F502" s="528" t="s">
        <v>2018</v>
      </c>
      <c r="G502" s="527" t="s">
        <v>2057</v>
      </c>
      <c r="H502" s="527" t="s">
        <v>2058</v>
      </c>
      <c r="I502" s="530">
        <v>14595.8095703125</v>
      </c>
      <c r="J502" s="530">
        <v>1</v>
      </c>
      <c r="K502" s="531">
        <v>14595.8095703125</v>
      </c>
    </row>
    <row r="503" spans="1:11" ht="14.4" customHeight="1" x14ac:dyDescent="0.3">
      <c r="A503" s="525" t="s">
        <v>498</v>
      </c>
      <c r="B503" s="526" t="s">
        <v>499</v>
      </c>
      <c r="C503" s="527" t="s">
        <v>516</v>
      </c>
      <c r="D503" s="528" t="s">
        <v>517</v>
      </c>
      <c r="E503" s="527" t="s">
        <v>2017</v>
      </c>
      <c r="F503" s="528" t="s">
        <v>2018</v>
      </c>
      <c r="G503" s="527" t="s">
        <v>2059</v>
      </c>
      <c r="H503" s="527" t="s">
        <v>2060</v>
      </c>
      <c r="I503" s="530">
        <v>13759.98974609375</v>
      </c>
      <c r="J503" s="530">
        <v>6</v>
      </c>
      <c r="K503" s="531">
        <v>83115.958984375</v>
      </c>
    </row>
    <row r="504" spans="1:11" ht="14.4" customHeight="1" x14ac:dyDescent="0.3">
      <c r="A504" s="525" t="s">
        <v>498</v>
      </c>
      <c r="B504" s="526" t="s">
        <v>499</v>
      </c>
      <c r="C504" s="527" t="s">
        <v>516</v>
      </c>
      <c r="D504" s="528" t="s">
        <v>517</v>
      </c>
      <c r="E504" s="527" t="s">
        <v>2017</v>
      </c>
      <c r="F504" s="528" t="s">
        <v>2018</v>
      </c>
      <c r="G504" s="527" t="s">
        <v>2061</v>
      </c>
      <c r="H504" s="527" t="s">
        <v>2062</v>
      </c>
      <c r="I504" s="530">
        <v>13481.3798828125</v>
      </c>
      <c r="J504" s="530">
        <v>5</v>
      </c>
      <c r="K504" s="531">
        <v>67408.0888671875</v>
      </c>
    </row>
    <row r="505" spans="1:11" ht="14.4" customHeight="1" x14ac:dyDescent="0.3">
      <c r="A505" s="525" t="s">
        <v>498</v>
      </c>
      <c r="B505" s="526" t="s">
        <v>499</v>
      </c>
      <c r="C505" s="527" t="s">
        <v>516</v>
      </c>
      <c r="D505" s="528" t="s">
        <v>517</v>
      </c>
      <c r="E505" s="527" t="s">
        <v>2017</v>
      </c>
      <c r="F505" s="528" t="s">
        <v>2018</v>
      </c>
      <c r="G505" s="527" t="s">
        <v>2063</v>
      </c>
      <c r="H505" s="527" t="s">
        <v>2064</v>
      </c>
      <c r="I505" s="530">
        <v>14038</v>
      </c>
      <c r="J505" s="530">
        <v>2</v>
      </c>
      <c r="K505" s="531">
        <v>28076</v>
      </c>
    </row>
    <row r="506" spans="1:11" ht="14.4" customHeight="1" x14ac:dyDescent="0.3">
      <c r="A506" s="525" t="s">
        <v>498</v>
      </c>
      <c r="B506" s="526" t="s">
        <v>499</v>
      </c>
      <c r="C506" s="527" t="s">
        <v>516</v>
      </c>
      <c r="D506" s="528" t="s">
        <v>517</v>
      </c>
      <c r="E506" s="527" t="s">
        <v>2017</v>
      </c>
      <c r="F506" s="528" t="s">
        <v>2018</v>
      </c>
      <c r="G506" s="527" t="s">
        <v>2065</v>
      </c>
      <c r="H506" s="527" t="s">
        <v>2066</v>
      </c>
      <c r="I506" s="530">
        <v>14038</v>
      </c>
      <c r="J506" s="530">
        <v>2</v>
      </c>
      <c r="K506" s="531">
        <v>28076</v>
      </c>
    </row>
    <row r="507" spans="1:11" ht="14.4" customHeight="1" x14ac:dyDescent="0.3">
      <c r="A507" s="525" t="s">
        <v>498</v>
      </c>
      <c r="B507" s="526" t="s">
        <v>499</v>
      </c>
      <c r="C507" s="527" t="s">
        <v>516</v>
      </c>
      <c r="D507" s="528" t="s">
        <v>517</v>
      </c>
      <c r="E507" s="527" t="s">
        <v>2017</v>
      </c>
      <c r="F507" s="528" t="s">
        <v>2018</v>
      </c>
      <c r="G507" s="527" t="s">
        <v>2067</v>
      </c>
      <c r="H507" s="527" t="s">
        <v>2068</v>
      </c>
      <c r="I507" s="530">
        <v>13481.974609375</v>
      </c>
      <c r="J507" s="530">
        <v>2</v>
      </c>
      <c r="K507" s="531">
        <v>26963.94921875</v>
      </c>
    </row>
    <row r="508" spans="1:11" ht="14.4" customHeight="1" x14ac:dyDescent="0.3">
      <c r="A508" s="525" t="s">
        <v>498</v>
      </c>
      <c r="B508" s="526" t="s">
        <v>499</v>
      </c>
      <c r="C508" s="527" t="s">
        <v>516</v>
      </c>
      <c r="D508" s="528" t="s">
        <v>517</v>
      </c>
      <c r="E508" s="527" t="s">
        <v>2017</v>
      </c>
      <c r="F508" s="528" t="s">
        <v>2018</v>
      </c>
      <c r="G508" s="527" t="s">
        <v>2069</v>
      </c>
      <c r="H508" s="527" t="s">
        <v>2070</v>
      </c>
      <c r="I508" s="530">
        <v>16317.3603515625</v>
      </c>
      <c r="J508" s="530">
        <v>1</v>
      </c>
      <c r="K508" s="531">
        <v>16317.3603515625</v>
      </c>
    </row>
    <row r="509" spans="1:11" ht="14.4" customHeight="1" x14ac:dyDescent="0.3">
      <c r="A509" s="525" t="s">
        <v>498</v>
      </c>
      <c r="B509" s="526" t="s">
        <v>499</v>
      </c>
      <c r="C509" s="527" t="s">
        <v>516</v>
      </c>
      <c r="D509" s="528" t="s">
        <v>517</v>
      </c>
      <c r="E509" s="527" t="s">
        <v>2017</v>
      </c>
      <c r="F509" s="528" t="s">
        <v>2018</v>
      </c>
      <c r="G509" s="527" t="s">
        <v>2071</v>
      </c>
      <c r="H509" s="527" t="s">
        <v>2072</v>
      </c>
      <c r="I509" s="530">
        <v>16317.3603515625</v>
      </c>
      <c r="J509" s="530">
        <v>2</v>
      </c>
      <c r="K509" s="531">
        <v>32634.720703125</v>
      </c>
    </row>
    <row r="510" spans="1:11" ht="14.4" customHeight="1" x14ac:dyDescent="0.3">
      <c r="A510" s="525" t="s">
        <v>498</v>
      </c>
      <c r="B510" s="526" t="s">
        <v>499</v>
      </c>
      <c r="C510" s="527" t="s">
        <v>516</v>
      </c>
      <c r="D510" s="528" t="s">
        <v>517</v>
      </c>
      <c r="E510" s="527" t="s">
        <v>2017</v>
      </c>
      <c r="F510" s="528" t="s">
        <v>2018</v>
      </c>
      <c r="G510" s="527" t="s">
        <v>2073</v>
      </c>
      <c r="H510" s="527" t="s">
        <v>2074</v>
      </c>
      <c r="I510" s="530">
        <v>14595.8095703125</v>
      </c>
      <c r="J510" s="530">
        <v>3</v>
      </c>
      <c r="K510" s="531">
        <v>43787.4287109375</v>
      </c>
    </row>
    <row r="511" spans="1:11" ht="14.4" customHeight="1" x14ac:dyDescent="0.3">
      <c r="A511" s="525" t="s">
        <v>498</v>
      </c>
      <c r="B511" s="526" t="s">
        <v>499</v>
      </c>
      <c r="C511" s="527" t="s">
        <v>516</v>
      </c>
      <c r="D511" s="528" t="s">
        <v>517</v>
      </c>
      <c r="E511" s="527" t="s">
        <v>2017</v>
      </c>
      <c r="F511" s="528" t="s">
        <v>2018</v>
      </c>
      <c r="G511" s="527" t="s">
        <v>2075</v>
      </c>
      <c r="H511" s="527" t="s">
        <v>2076</v>
      </c>
      <c r="I511" s="530">
        <v>14038.0048828125</v>
      </c>
      <c r="J511" s="530">
        <v>3</v>
      </c>
      <c r="K511" s="531">
        <v>41556.2001953125</v>
      </c>
    </row>
    <row r="512" spans="1:11" ht="14.4" customHeight="1" x14ac:dyDescent="0.3">
      <c r="A512" s="525" t="s">
        <v>498</v>
      </c>
      <c r="B512" s="526" t="s">
        <v>499</v>
      </c>
      <c r="C512" s="527" t="s">
        <v>516</v>
      </c>
      <c r="D512" s="528" t="s">
        <v>517</v>
      </c>
      <c r="E512" s="527" t="s">
        <v>2017</v>
      </c>
      <c r="F512" s="528" t="s">
        <v>2018</v>
      </c>
      <c r="G512" s="527" t="s">
        <v>2077</v>
      </c>
      <c r="H512" s="527" t="s">
        <v>2078</v>
      </c>
      <c r="I512" s="530">
        <v>14316.90478515625</v>
      </c>
      <c r="J512" s="530">
        <v>5</v>
      </c>
      <c r="K512" s="531">
        <v>71863.4287109375</v>
      </c>
    </row>
    <row r="513" spans="1:11" ht="14.4" customHeight="1" x14ac:dyDescent="0.3">
      <c r="A513" s="525" t="s">
        <v>498</v>
      </c>
      <c r="B513" s="526" t="s">
        <v>499</v>
      </c>
      <c r="C513" s="527" t="s">
        <v>516</v>
      </c>
      <c r="D513" s="528" t="s">
        <v>517</v>
      </c>
      <c r="E513" s="527" t="s">
        <v>2017</v>
      </c>
      <c r="F513" s="528" t="s">
        <v>2018</v>
      </c>
      <c r="G513" s="527" t="s">
        <v>2079</v>
      </c>
      <c r="H513" s="527" t="s">
        <v>2080</v>
      </c>
      <c r="I513" s="530">
        <v>14037.96484375</v>
      </c>
      <c r="J513" s="530">
        <v>3</v>
      </c>
      <c r="K513" s="531">
        <v>41556.0498046875</v>
      </c>
    </row>
    <row r="514" spans="1:11" ht="14.4" customHeight="1" x14ac:dyDescent="0.3">
      <c r="A514" s="525" t="s">
        <v>498</v>
      </c>
      <c r="B514" s="526" t="s">
        <v>499</v>
      </c>
      <c r="C514" s="527" t="s">
        <v>516</v>
      </c>
      <c r="D514" s="528" t="s">
        <v>517</v>
      </c>
      <c r="E514" s="527" t="s">
        <v>2017</v>
      </c>
      <c r="F514" s="528" t="s">
        <v>2018</v>
      </c>
      <c r="G514" s="527" t="s">
        <v>2081</v>
      </c>
      <c r="H514" s="527" t="s">
        <v>2082</v>
      </c>
      <c r="I514" s="530">
        <v>14223.9365234375</v>
      </c>
      <c r="J514" s="530">
        <v>3</v>
      </c>
      <c r="K514" s="531">
        <v>42671.8095703125</v>
      </c>
    </row>
    <row r="515" spans="1:11" ht="14.4" customHeight="1" x14ac:dyDescent="0.3">
      <c r="A515" s="525" t="s">
        <v>498</v>
      </c>
      <c r="B515" s="526" t="s">
        <v>499</v>
      </c>
      <c r="C515" s="527" t="s">
        <v>516</v>
      </c>
      <c r="D515" s="528" t="s">
        <v>517</v>
      </c>
      <c r="E515" s="527" t="s">
        <v>2017</v>
      </c>
      <c r="F515" s="528" t="s">
        <v>2018</v>
      </c>
      <c r="G515" s="527" t="s">
        <v>2083</v>
      </c>
      <c r="H515" s="527" t="s">
        <v>2084</v>
      </c>
      <c r="I515" s="530">
        <v>14038</v>
      </c>
      <c r="J515" s="530">
        <v>4</v>
      </c>
      <c r="K515" s="531">
        <v>57267.6201171875</v>
      </c>
    </row>
    <row r="516" spans="1:11" ht="14.4" customHeight="1" x14ac:dyDescent="0.3">
      <c r="A516" s="525" t="s">
        <v>498</v>
      </c>
      <c r="B516" s="526" t="s">
        <v>499</v>
      </c>
      <c r="C516" s="527" t="s">
        <v>516</v>
      </c>
      <c r="D516" s="528" t="s">
        <v>517</v>
      </c>
      <c r="E516" s="527" t="s">
        <v>2017</v>
      </c>
      <c r="F516" s="528" t="s">
        <v>2018</v>
      </c>
      <c r="G516" s="527" t="s">
        <v>2085</v>
      </c>
      <c r="H516" s="527" t="s">
        <v>2086</v>
      </c>
      <c r="I516" s="530">
        <v>3271.52001953125</v>
      </c>
      <c r="J516" s="530">
        <v>2</v>
      </c>
      <c r="K516" s="531">
        <v>6543.0400390625</v>
      </c>
    </row>
    <row r="517" spans="1:11" ht="14.4" customHeight="1" x14ac:dyDescent="0.3">
      <c r="A517" s="525" t="s">
        <v>498</v>
      </c>
      <c r="B517" s="526" t="s">
        <v>499</v>
      </c>
      <c r="C517" s="527" t="s">
        <v>516</v>
      </c>
      <c r="D517" s="528" t="s">
        <v>517</v>
      </c>
      <c r="E517" s="527" t="s">
        <v>2017</v>
      </c>
      <c r="F517" s="528" t="s">
        <v>2018</v>
      </c>
      <c r="G517" s="527" t="s">
        <v>2087</v>
      </c>
      <c r="H517" s="527" t="s">
        <v>2088</v>
      </c>
      <c r="I517" s="530">
        <v>3271.52001953125</v>
      </c>
      <c r="J517" s="530">
        <v>2</v>
      </c>
      <c r="K517" s="531">
        <v>6543.0400390625</v>
      </c>
    </row>
    <row r="518" spans="1:11" ht="14.4" customHeight="1" x14ac:dyDescent="0.3">
      <c r="A518" s="525" t="s">
        <v>498</v>
      </c>
      <c r="B518" s="526" t="s">
        <v>499</v>
      </c>
      <c r="C518" s="527" t="s">
        <v>516</v>
      </c>
      <c r="D518" s="528" t="s">
        <v>517</v>
      </c>
      <c r="E518" s="527" t="s">
        <v>2017</v>
      </c>
      <c r="F518" s="528" t="s">
        <v>2018</v>
      </c>
      <c r="G518" s="527" t="s">
        <v>2089</v>
      </c>
      <c r="H518" s="527" t="s">
        <v>2090</v>
      </c>
      <c r="I518" s="530">
        <v>3269.2100423177085</v>
      </c>
      <c r="J518" s="530">
        <v>7</v>
      </c>
      <c r="K518" s="531">
        <v>22879.83935546875</v>
      </c>
    </row>
    <row r="519" spans="1:11" ht="14.4" customHeight="1" x14ac:dyDescent="0.3">
      <c r="A519" s="525" t="s">
        <v>498</v>
      </c>
      <c r="B519" s="526" t="s">
        <v>499</v>
      </c>
      <c r="C519" s="527" t="s">
        <v>516</v>
      </c>
      <c r="D519" s="528" t="s">
        <v>517</v>
      </c>
      <c r="E519" s="527" t="s">
        <v>2017</v>
      </c>
      <c r="F519" s="528" t="s">
        <v>2018</v>
      </c>
      <c r="G519" s="527" t="s">
        <v>2091</v>
      </c>
      <c r="H519" s="527" t="s">
        <v>2092</v>
      </c>
      <c r="I519" s="530">
        <v>3269.7725219726562</v>
      </c>
      <c r="J519" s="530">
        <v>13</v>
      </c>
      <c r="K519" s="531">
        <v>42501.72900390625</v>
      </c>
    </row>
    <row r="520" spans="1:11" ht="14.4" customHeight="1" x14ac:dyDescent="0.3">
      <c r="A520" s="525" t="s">
        <v>498</v>
      </c>
      <c r="B520" s="526" t="s">
        <v>499</v>
      </c>
      <c r="C520" s="527" t="s">
        <v>516</v>
      </c>
      <c r="D520" s="528" t="s">
        <v>517</v>
      </c>
      <c r="E520" s="527" t="s">
        <v>2017</v>
      </c>
      <c r="F520" s="528" t="s">
        <v>2018</v>
      </c>
      <c r="G520" s="527" t="s">
        <v>2093</v>
      </c>
      <c r="H520" s="527" t="s">
        <v>2094</v>
      </c>
      <c r="I520" s="530">
        <v>3271.52001953125</v>
      </c>
      <c r="J520" s="530">
        <v>2</v>
      </c>
      <c r="K520" s="531">
        <v>6543.0400390625</v>
      </c>
    </row>
    <row r="521" spans="1:11" ht="14.4" customHeight="1" x14ac:dyDescent="0.3">
      <c r="A521" s="525" t="s">
        <v>498</v>
      </c>
      <c r="B521" s="526" t="s">
        <v>499</v>
      </c>
      <c r="C521" s="527" t="s">
        <v>516</v>
      </c>
      <c r="D521" s="528" t="s">
        <v>517</v>
      </c>
      <c r="E521" s="527" t="s">
        <v>2017</v>
      </c>
      <c r="F521" s="528" t="s">
        <v>2018</v>
      </c>
      <c r="G521" s="527" t="s">
        <v>2095</v>
      </c>
      <c r="H521" s="527" t="s">
        <v>2096</v>
      </c>
      <c r="I521" s="530">
        <v>3270.1240234375</v>
      </c>
      <c r="J521" s="530">
        <v>11</v>
      </c>
      <c r="K521" s="531">
        <v>35979.529541015625</v>
      </c>
    </row>
    <row r="522" spans="1:11" ht="14.4" customHeight="1" x14ac:dyDescent="0.3">
      <c r="A522" s="525" t="s">
        <v>498</v>
      </c>
      <c r="B522" s="526" t="s">
        <v>499</v>
      </c>
      <c r="C522" s="527" t="s">
        <v>516</v>
      </c>
      <c r="D522" s="528" t="s">
        <v>517</v>
      </c>
      <c r="E522" s="527" t="s">
        <v>2017</v>
      </c>
      <c r="F522" s="528" t="s">
        <v>2018</v>
      </c>
      <c r="G522" s="527" t="s">
        <v>2097</v>
      </c>
      <c r="H522" s="527" t="s">
        <v>2098</v>
      </c>
      <c r="I522" s="530">
        <v>3305.949951171875</v>
      </c>
      <c r="J522" s="530">
        <v>6</v>
      </c>
      <c r="K522" s="531">
        <v>19697.74951171875</v>
      </c>
    </row>
    <row r="523" spans="1:11" ht="14.4" customHeight="1" x14ac:dyDescent="0.3">
      <c r="A523" s="525" t="s">
        <v>498</v>
      </c>
      <c r="B523" s="526" t="s">
        <v>499</v>
      </c>
      <c r="C523" s="527" t="s">
        <v>516</v>
      </c>
      <c r="D523" s="528" t="s">
        <v>517</v>
      </c>
      <c r="E523" s="527" t="s">
        <v>2017</v>
      </c>
      <c r="F523" s="528" t="s">
        <v>2018</v>
      </c>
      <c r="G523" s="527" t="s">
        <v>2099</v>
      </c>
      <c r="H523" s="527" t="s">
        <v>2100</v>
      </c>
      <c r="I523" s="530">
        <v>3288.75</v>
      </c>
      <c r="J523" s="530">
        <v>9</v>
      </c>
      <c r="K523" s="531">
        <v>29719.359375</v>
      </c>
    </row>
    <row r="524" spans="1:11" ht="14.4" customHeight="1" x14ac:dyDescent="0.3">
      <c r="A524" s="525" t="s">
        <v>498</v>
      </c>
      <c r="B524" s="526" t="s">
        <v>499</v>
      </c>
      <c r="C524" s="527" t="s">
        <v>516</v>
      </c>
      <c r="D524" s="528" t="s">
        <v>517</v>
      </c>
      <c r="E524" s="527" t="s">
        <v>2017</v>
      </c>
      <c r="F524" s="528" t="s">
        <v>2018</v>
      </c>
      <c r="G524" s="527" t="s">
        <v>2101</v>
      </c>
      <c r="H524" s="527" t="s">
        <v>2102</v>
      </c>
      <c r="I524" s="530">
        <v>3271.5</v>
      </c>
      <c r="J524" s="530">
        <v>8</v>
      </c>
      <c r="K524" s="531">
        <v>26171.97900390625</v>
      </c>
    </row>
    <row r="525" spans="1:11" ht="14.4" customHeight="1" x14ac:dyDescent="0.3">
      <c r="A525" s="525" t="s">
        <v>498</v>
      </c>
      <c r="B525" s="526" t="s">
        <v>499</v>
      </c>
      <c r="C525" s="527" t="s">
        <v>516</v>
      </c>
      <c r="D525" s="528" t="s">
        <v>517</v>
      </c>
      <c r="E525" s="527" t="s">
        <v>2017</v>
      </c>
      <c r="F525" s="528" t="s">
        <v>2018</v>
      </c>
      <c r="G525" s="527" t="s">
        <v>2103</v>
      </c>
      <c r="H525" s="527" t="s">
        <v>2104</v>
      </c>
      <c r="I525" s="530">
        <v>3271.5075073242188</v>
      </c>
      <c r="J525" s="530">
        <v>9</v>
      </c>
      <c r="K525" s="531">
        <v>29443.5703125</v>
      </c>
    </row>
    <row r="526" spans="1:11" ht="14.4" customHeight="1" x14ac:dyDescent="0.3">
      <c r="A526" s="525" t="s">
        <v>498</v>
      </c>
      <c r="B526" s="526" t="s">
        <v>499</v>
      </c>
      <c r="C526" s="527" t="s">
        <v>516</v>
      </c>
      <c r="D526" s="528" t="s">
        <v>517</v>
      </c>
      <c r="E526" s="527" t="s">
        <v>2017</v>
      </c>
      <c r="F526" s="528" t="s">
        <v>2018</v>
      </c>
      <c r="G526" s="527" t="s">
        <v>2105</v>
      </c>
      <c r="H526" s="527" t="s">
        <v>2106</v>
      </c>
      <c r="I526" s="530">
        <v>9477.7900390625</v>
      </c>
      <c r="J526" s="530">
        <v>1</v>
      </c>
      <c r="K526" s="531">
        <v>9477.7900390625</v>
      </c>
    </row>
    <row r="527" spans="1:11" ht="14.4" customHeight="1" x14ac:dyDescent="0.3">
      <c r="A527" s="525" t="s">
        <v>498</v>
      </c>
      <c r="B527" s="526" t="s">
        <v>499</v>
      </c>
      <c r="C527" s="527" t="s">
        <v>516</v>
      </c>
      <c r="D527" s="528" t="s">
        <v>517</v>
      </c>
      <c r="E527" s="527" t="s">
        <v>2017</v>
      </c>
      <c r="F527" s="528" t="s">
        <v>2018</v>
      </c>
      <c r="G527" s="527" t="s">
        <v>2107</v>
      </c>
      <c r="H527" s="527" t="s">
        <v>2108</v>
      </c>
      <c r="I527" s="530">
        <v>10930.25</v>
      </c>
      <c r="J527" s="530">
        <v>1</v>
      </c>
      <c r="K527" s="531">
        <v>10930.25</v>
      </c>
    </row>
    <row r="528" spans="1:11" ht="14.4" customHeight="1" x14ac:dyDescent="0.3">
      <c r="A528" s="525" t="s">
        <v>498</v>
      </c>
      <c r="B528" s="526" t="s">
        <v>499</v>
      </c>
      <c r="C528" s="527" t="s">
        <v>516</v>
      </c>
      <c r="D528" s="528" t="s">
        <v>517</v>
      </c>
      <c r="E528" s="527" t="s">
        <v>2017</v>
      </c>
      <c r="F528" s="528" t="s">
        <v>2018</v>
      </c>
      <c r="G528" s="527" t="s">
        <v>2109</v>
      </c>
      <c r="H528" s="527" t="s">
        <v>2110</v>
      </c>
      <c r="I528" s="530">
        <v>10930.25</v>
      </c>
      <c r="J528" s="530">
        <v>1</v>
      </c>
      <c r="K528" s="531">
        <v>10930.25</v>
      </c>
    </row>
    <row r="529" spans="1:11" ht="14.4" customHeight="1" x14ac:dyDescent="0.3">
      <c r="A529" s="525" t="s">
        <v>498</v>
      </c>
      <c r="B529" s="526" t="s">
        <v>499</v>
      </c>
      <c r="C529" s="527" t="s">
        <v>516</v>
      </c>
      <c r="D529" s="528" t="s">
        <v>517</v>
      </c>
      <c r="E529" s="527" t="s">
        <v>2017</v>
      </c>
      <c r="F529" s="528" t="s">
        <v>2018</v>
      </c>
      <c r="G529" s="527" t="s">
        <v>2111</v>
      </c>
      <c r="H529" s="527" t="s">
        <v>2112</v>
      </c>
      <c r="I529" s="530">
        <v>10930.25</v>
      </c>
      <c r="J529" s="530">
        <v>1</v>
      </c>
      <c r="K529" s="531">
        <v>10930.25</v>
      </c>
    </row>
    <row r="530" spans="1:11" ht="14.4" customHeight="1" x14ac:dyDescent="0.3">
      <c r="A530" s="525" t="s">
        <v>498</v>
      </c>
      <c r="B530" s="526" t="s">
        <v>499</v>
      </c>
      <c r="C530" s="527" t="s">
        <v>516</v>
      </c>
      <c r="D530" s="528" t="s">
        <v>517</v>
      </c>
      <c r="E530" s="527" t="s">
        <v>2017</v>
      </c>
      <c r="F530" s="528" t="s">
        <v>2018</v>
      </c>
      <c r="G530" s="527" t="s">
        <v>2113</v>
      </c>
      <c r="H530" s="527" t="s">
        <v>2114</v>
      </c>
      <c r="I530" s="530">
        <v>0</v>
      </c>
      <c r="J530" s="530">
        <v>0</v>
      </c>
      <c r="K530" s="531">
        <v>-2179.889892578125</v>
      </c>
    </row>
    <row r="531" spans="1:11" ht="14.4" customHeight="1" x14ac:dyDescent="0.3">
      <c r="A531" s="525" t="s">
        <v>498</v>
      </c>
      <c r="B531" s="526" t="s">
        <v>499</v>
      </c>
      <c r="C531" s="527" t="s">
        <v>516</v>
      </c>
      <c r="D531" s="528" t="s">
        <v>517</v>
      </c>
      <c r="E531" s="527" t="s">
        <v>2017</v>
      </c>
      <c r="F531" s="528" t="s">
        <v>2018</v>
      </c>
      <c r="G531" s="527" t="s">
        <v>2115</v>
      </c>
      <c r="H531" s="527" t="s">
        <v>2116</v>
      </c>
      <c r="I531" s="530">
        <v>0</v>
      </c>
      <c r="J531" s="530">
        <v>0</v>
      </c>
      <c r="K531" s="531">
        <v>-2179.889892578125</v>
      </c>
    </row>
    <row r="532" spans="1:11" ht="14.4" customHeight="1" x14ac:dyDescent="0.3">
      <c r="A532" s="525" t="s">
        <v>498</v>
      </c>
      <c r="B532" s="526" t="s">
        <v>499</v>
      </c>
      <c r="C532" s="527" t="s">
        <v>516</v>
      </c>
      <c r="D532" s="528" t="s">
        <v>517</v>
      </c>
      <c r="E532" s="527" t="s">
        <v>2017</v>
      </c>
      <c r="F532" s="528" t="s">
        <v>2018</v>
      </c>
      <c r="G532" s="527" t="s">
        <v>2117</v>
      </c>
      <c r="H532" s="527" t="s">
        <v>2118</v>
      </c>
      <c r="I532" s="530">
        <v>13480.1904296875</v>
      </c>
      <c r="J532" s="530">
        <v>1</v>
      </c>
      <c r="K532" s="531">
        <v>13480.1904296875</v>
      </c>
    </row>
    <row r="533" spans="1:11" ht="14.4" customHeight="1" x14ac:dyDescent="0.3">
      <c r="A533" s="525" t="s">
        <v>498</v>
      </c>
      <c r="B533" s="526" t="s">
        <v>499</v>
      </c>
      <c r="C533" s="527" t="s">
        <v>516</v>
      </c>
      <c r="D533" s="528" t="s">
        <v>517</v>
      </c>
      <c r="E533" s="527" t="s">
        <v>2017</v>
      </c>
      <c r="F533" s="528" t="s">
        <v>2018</v>
      </c>
      <c r="G533" s="527" t="s">
        <v>2119</v>
      </c>
      <c r="H533" s="527" t="s">
        <v>2120</v>
      </c>
      <c r="I533" s="530">
        <v>6184.06982421875</v>
      </c>
      <c r="J533" s="530">
        <v>1</v>
      </c>
      <c r="K533" s="531">
        <v>6184.06982421875</v>
      </c>
    </row>
    <row r="534" spans="1:11" ht="14.4" customHeight="1" x14ac:dyDescent="0.3">
      <c r="A534" s="525" t="s">
        <v>498</v>
      </c>
      <c r="B534" s="526" t="s">
        <v>499</v>
      </c>
      <c r="C534" s="527" t="s">
        <v>516</v>
      </c>
      <c r="D534" s="528" t="s">
        <v>517</v>
      </c>
      <c r="E534" s="527" t="s">
        <v>2017</v>
      </c>
      <c r="F534" s="528" t="s">
        <v>2018</v>
      </c>
      <c r="G534" s="527" t="s">
        <v>2121</v>
      </c>
      <c r="H534" s="527" t="s">
        <v>2122</v>
      </c>
      <c r="I534" s="530">
        <v>8108.945068359375</v>
      </c>
      <c r="J534" s="530">
        <v>2</v>
      </c>
      <c r="K534" s="531">
        <v>16217.89013671875</v>
      </c>
    </row>
    <row r="535" spans="1:11" ht="14.4" customHeight="1" x14ac:dyDescent="0.3">
      <c r="A535" s="525" t="s">
        <v>498</v>
      </c>
      <c r="B535" s="526" t="s">
        <v>499</v>
      </c>
      <c r="C535" s="527" t="s">
        <v>516</v>
      </c>
      <c r="D535" s="528" t="s">
        <v>517</v>
      </c>
      <c r="E535" s="527" t="s">
        <v>2017</v>
      </c>
      <c r="F535" s="528" t="s">
        <v>2018</v>
      </c>
      <c r="G535" s="527" t="s">
        <v>2123</v>
      </c>
      <c r="H535" s="527" t="s">
        <v>2124</v>
      </c>
      <c r="I535" s="530">
        <v>9057.3798828125</v>
      </c>
      <c r="J535" s="530">
        <v>1</v>
      </c>
      <c r="K535" s="531">
        <v>9057.3798828125</v>
      </c>
    </row>
    <row r="536" spans="1:11" ht="14.4" customHeight="1" x14ac:dyDescent="0.3">
      <c r="A536" s="525" t="s">
        <v>498</v>
      </c>
      <c r="B536" s="526" t="s">
        <v>499</v>
      </c>
      <c r="C536" s="527" t="s">
        <v>516</v>
      </c>
      <c r="D536" s="528" t="s">
        <v>517</v>
      </c>
      <c r="E536" s="527" t="s">
        <v>2017</v>
      </c>
      <c r="F536" s="528" t="s">
        <v>2018</v>
      </c>
      <c r="G536" s="527" t="s">
        <v>2125</v>
      </c>
      <c r="H536" s="527" t="s">
        <v>2126</v>
      </c>
      <c r="I536" s="530">
        <v>3271.52001953125</v>
      </c>
      <c r="J536" s="530">
        <v>2</v>
      </c>
      <c r="K536" s="531">
        <v>6543.0400390625</v>
      </c>
    </row>
    <row r="537" spans="1:11" ht="14.4" customHeight="1" x14ac:dyDescent="0.3">
      <c r="A537" s="525" t="s">
        <v>498</v>
      </c>
      <c r="B537" s="526" t="s">
        <v>499</v>
      </c>
      <c r="C537" s="527" t="s">
        <v>516</v>
      </c>
      <c r="D537" s="528" t="s">
        <v>517</v>
      </c>
      <c r="E537" s="527" t="s">
        <v>2017</v>
      </c>
      <c r="F537" s="528" t="s">
        <v>2018</v>
      </c>
      <c r="G537" s="527" t="s">
        <v>2127</v>
      </c>
      <c r="H537" s="527" t="s">
        <v>2128</v>
      </c>
      <c r="I537" s="530">
        <v>12924.1650390625</v>
      </c>
      <c r="J537" s="530">
        <v>6</v>
      </c>
      <c r="K537" s="531">
        <v>76432.921875</v>
      </c>
    </row>
    <row r="538" spans="1:11" ht="14.4" customHeight="1" x14ac:dyDescent="0.3">
      <c r="A538" s="525" t="s">
        <v>498</v>
      </c>
      <c r="B538" s="526" t="s">
        <v>499</v>
      </c>
      <c r="C538" s="527" t="s">
        <v>516</v>
      </c>
      <c r="D538" s="528" t="s">
        <v>517</v>
      </c>
      <c r="E538" s="527" t="s">
        <v>2017</v>
      </c>
      <c r="F538" s="528" t="s">
        <v>2018</v>
      </c>
      <c r="G538" s="527" t="s">
        <v>2129</v>
      </c>
      <c r="H538" s="527" t="s">
        <v>2130</v>
      </c>
      <c r="I538" s="530">
        <v>3271.52001953125</v>
      </c>
      <c r="J538" s="530">
        <v>1</v>
      </c>
      <c r="K538" s="531">
        <v>3271.52001953125</v>
      </c>
    </row>
    <row r="539" spans="1:11" ht="14.4" customHeight="1" x14ac:dyDescent="0.3">
      <c r="A539" s="525" t="s">
        <v>498</v>
      </c>
      <c r="B539" s="526" t="s">
        <v>499</v>
      </c>
      <c r="C539" s="527" t="s">
        <v>516</v>
      </c>
      <c r="D539" s="528" t="s">
        <v>517</v>
      </c>
      <c r="E539" s="527" t="s">
        <v>2017</v>
      </c>
      <c r="F539" s="528" t="s">
        <v>2018</v>
      </c>
      <c r="G539" s="527" t="s">
        <v>2131</v>
      </c>
      <c r="H539" s="527" t="s">
        <v>2132</v>
      </c>
      <c r="I539" s="530">
        <v>3271.52001953125</v>
      </c>
      <c r="J539" s="530">
        <v>5</v>
      </c>
      <c r="K539" s="531">
        <v>16357.599609375</v>
      </c>
    </row>
    <row r="540" spans="1:11" ht="14.4" customHeight="1" x14ac:dyDescent="0.3">
      <c r="A540" s="525" t="s">
        <v>498</v>
      </c>
      <c r="B540" s="526" t="s">
        <v>499</v>
      </c>
      <c r="C540" s="527" t="s">
        <v>516</v>
      </c>
      <c r="D540" s="528" t="s">
        <v>517</v>
      </c>
      <c r="E540" s="527" t="s">
        <v>2017</v>
      </c>
      <c r="F540" s="528" t="s">
        <v>2018</v>
      </c>
      <c r="G540" s="527" t="s">
        <v>2133</v>
      </c>
      <c r="H540" s="527" t="s">
        <v>2134</v>
      </c>
      <c r="I540" s="530">
        <v>3271.52001953125</v>
      </c>
      <c r="J540" s="530">
        <v>4</v>
      </c>
      <c r="K540" s="531">
        <v>13086.080078125</v>
      </c>
    </row>
    <row r="541" spans="1:11" ht="14.4" customHeight="1" x14ac:dyDescent="0.3">
      <c r="A541" s="525" t="s">
        <v>498</v>
      </c>
      <c r="B541" s="526" t="s">
        <v>499</v>
      </c>
      <c r="C541" s="527" t="s">
        <v>516</v>
      </c>
      <c r="D541" s="528" t="s">
        <v>517</v>
      </c>
      <c r="E541" s="527" t="s">
        <v>2017</v>
      </c>
      <c r="F541" s="528" t="s">
        <v>2018</v>
      </c>
      <c r="G541" s="527" t="s">
        <v>2135</v>
      </c>
      <c r="H541" s="527" t="s">
        <v>2136</v>
      </c>
      <c r="I541" s="530">
        <v>3271.5033365885415</v>
      </c>
      <c r="J541" s="530">
        <v>9</v>
      </c>
      <c r="K541" s="531">
        <v>29443.41943359375</v>
      </c>
    </row>
    <row r="542" spans="1:11" ht="14.4" customHeight="1" x14ac:dyDescent="0.3">
      <c r="A542" s="525" t="s">
        <v>498</v>
      </c>
      <c r="B542" s="526" t="s">
        <v>499</v>
      </c>
      <c r="C542" s="527" t="s">
        <v>516</v>
      </c>
      <c r="D542" s="528" t="s">
        <v>517</v>
      </c>
      <c r="E542" s="527" t="s">
        <v>2017</v>
      </c>
      <c r="F542" s="528" t="s">
        <v>2018</v>
      </c>
      <c r="G542" s="527" t="s">
        <v>2137</v>
      </c>
      <c r="H542" s="527" t="s">
        <v>2138</v>
      </c>
      <c r="I542" s="530">
        <v>3271.52001953125</v>
      </c>
      <c r="J542" s="530">
        <v>3</v>
      </c>
      <c r="K542" s="531">
        <v>9814.56005859375</v>
      </c>
    </row>
    <row r="543" spans="1:11" ht="14.4" customHeight="1" x14ac:dyDescent="0.3">
      <c r="A543" s="525" t="s">
        <v>498</v>
      </c>
      <c r="B543" s="526" t="s">
        <v>499</v>
      </c>
      <c r="C543" s="527" t="s">
        <v>516</v>
      </c>
      <c r="D543" s="528" t="s">
        <v>517</v>
      </c>
      <c r="E543" s="527" t="s">
        <v>2017</v>
      </c>
      <c r="F543" s="528" t="s">
        <v>2018</v>
      </c>
      <c r="G543" s="527" t="s">
        <v>2139</v>
      </c>
      <c r="H543" s="527" t="s">
        <v>2140</v>
      </c>
      <c r="I543" s="530">
        <v>3271.52001953125</v>
      </c>
      <c r="J543" s="530">
        <v>5</v>
      </c>
      <c r="K543" s="531">
        <v>16357.60009765625</v>
      </c>
    </row>
    <row r="544" spans="1:11" ht="14.4" customHeight="1" thickBot="1" x14ac:dyDescent="0.35">
      <c r="A544" s="532" t="s">
        <v>498</v>
      </c>
      <c r="B544" s="533" t="s">
        <v>499</v>
      </c>
      <c r="C544" s="534" t="s">
        <v>516</v>
      </c>
      <c r="D544" s="535" t="s">
        <v>517</v>
      </c>
      <c r="E544" s="534" t="s">
        <v>2017</v>
      </c>
      <c r="F544" s="535" t="s">
        <v>2018</v>
      </c>
      <c r="G544" s="534" t="s">
        <v>2141</v>
      </c>
      <c r="H544" s="534" t="s">
        <v>2142</v>
      </c>
      <c r="I544" s="537">
        <v>3271.52001953125</v>
      </c>
      <c r="J544" s="537">
        <v>1</v>
      </c>
      <c r="K544" s="538">
        <v>3271.52001953125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AT37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B1"/>
    </sheetView>
  </sheetViews>
  <sheetFormatPr defaultRowHeight="14.4" outlineLevelRow="1" x14ac:dyDescent="0.3"/>
  <cols>
    <col min="1" max="1" width="37.21875" customWidth="1"/>
    <col min="2" max="45" width="13.109375" customWidth="1"/>
  </cols>
  <sheetData>
    <row r="1" spans="1:10" ht="18.600000000000001" thickBot="1" x14ac:dyDescent="0.4">
      <c r="A1" s="452" t="s">
        <v>115</v>
      </c>
      <c r="B1" s="452"/>
      <c r="C1" s="371"/>
      <c r="D1" s="371"/>
      <c r="E1" s="371"/>
      <c r="F1" s="371"/>
      <c r="G1" s="371"/>
      <c r="H1" s="371"/>
      <c r="I1" s="371"/>
      <c r="J1" s="349"/>
    </row>
    <row r="2" spans="1:10" ht="15" thickBot="1" x14ac:dyDescent="0.35">
      <c r="A2" s="272" t="s">
        <v>272</v>
      </c>
      <c r="B2" s="273"/>
      <c r="C2" s="273"/>
      <c r="D2" s="273"/>
      <c r="E2" s="273"/>
      <c r="F2" s="273"/>
      <c r="G2" s="273"/>
      <c r="H2" s="273"/>
      <c r="J2" s="349"/>
    </row>
    <row r="3" spans="1:10" x14ac:dyDescent="0.3">
      <c r="A3" s="289" t="s">
        <v>210</v>
      </c>
      <c r="B3" s="450" t="s">
        <v>193</v>
      </c>
      <c r="C3" s="274">
        <v>30</v>
      </c>
      <c r="D3" s="274">
        <v>99</v>
      </c>
      <c r="E3" s="292">
        <v>101</v>
      </c>
      <c r="F3" s="292">
        <v>303</v>
      </c>
      <c r="G3" s="292">
        <v>304</v>
      </c>
      <c r="H3" s="292">
        <v>408</v>
      </c>
      <c r="I3" s="274">
        <v>642</v>
      </c>
      <c r="J3" s="349"/>
    </row>
    <row r="4" spans="1:10" ht="24.6" outlineLevel="1" thickBot="1" x14ac:dyDescent="0.35">
      <c r="A4" s="290">
        <v>2017</v>
      </c>
      <c r="B4" s="451"/>
      <c r="C4" s="275" t="s">
        <v>212</v>
      </c>
      <c r="D4" s="275" t="s">
        <v>194</v>
      </c>
      <c r="E4" s="293" t="s">
        <v>235</v>
      </c>
      <c r="F4" s="293" t="s">
        <v>236</v>
      </c>
      <c r="G4" s="293" t="s">
        <v>237</v>
      </c>
      <c r="H4" s="293" t="s">
        <v>217</v>
      </c>
      <c r="I4" s="275" t="s">
        <v>218</v>
      </c>
      <c r="J4" s="349"/>
    </row>
    <row r="5" spans="1:10" x14ac:dyDescent="0.3">
      <c r="A5" s="276" t="s">
        <v>195</v>
      </c>
      <c r="B5" s="304"/>
      <c r="C5" s="305"/>
      <c r="D5" s="305"/>
      <c r="E5" s="305"/>
      <c r="F5" s="305"/>
      <c r="G5" s="305"/>
      <c r="H5" s="305"/>
      <c r="I5" s="305"/>
      <c r="J5" s="349"/>
    </row>
    <row r="6" spans="1:10" ht="15" collapsed="1" thickBot="1" x14ac:dyDescent="0.35">
      <c r="A6" s="277" t="s">
        <v>79</v>
      </c>
      <c r="B6" s="306">
        <f xml:space="preserve">
TRUNC(IF($A$4&lt;=12,SUMIFS('ON Data'!F:F,'ON Data'!$D:$D,$A$4,'ON Data'!$E:$E,1),SUMIFS('ON Data'!F:F,'ON Data'!$E:$E,1)/'ON Data'!$D$3),1)</f>
        <v>90.9</v>
      </c>
      <c r="C6" s="307">
        <f xml:space="preserve">
TRUNC(IF($A$4&lt;=12,SUMIFS('ON Data'!I:I,'ON Data'!$D:$D,$A$4,'ON Data'!$E:$E,1),SUMIFS('ON Data'!I:I,'ON Data'!$E:$E,1)/'ON Data'!$D$3),1)</f>
        <v>6.7</v>
      </c>
      <c r="D6" s="307">
        <f xml:space="preserve">
TRUNC(IF($A$4&lt;=12,SUMIFS('ON Data'!J:J,'ON Data'!$D:$D,$A$4,'ON Data'!$E:$E,1),SUMIFS('ON Data'!J:J,'ON Data'!$E:$E,1)/'ON Data'!$D$3),1)</f>
        <v>9</v>
      </c>
      <c r="E6" s="307">
        <f xml:space="preserve">
TRUNC(IF($A$4&lt;=12,SUMIFS('ON Data'!L:L,'ON Data'!$D:$D,$A$4,'ON Data'!$E:$E,1),SUMIFS('ON Data'!L:L,'ON Data'!$E:$E,1)/'ON Data'!$D$3),1)</f>
        <v>13.8</v>
      </c>
      <c r="F6" s="307">
        <f xml:space="preserve">
TRUNC(IF($A$4&lt;=12,SUMIFS('ON Data'!Q:Q,'ON Data'!$D:$D,$A$4,'ON Data'!$E:$E,1),SUMIFS('ON Data'!Q:Q,'ON Data'!$E:$E,1)/'ON Data'!$D$3),1)</f>
        <v>3.2</v>
      </c>
      <c r="G6" s="307">
        <f xml:space="preserve">
TRUNC(IF($A$4&lt;=12,SUMIFS('ON Data'!R:R,'ON Data'!$D:$D,$A$4,'ON Data'!$E:$E,1),SUMIFS('ON Data'!R:R,'ON Data'!$E:$E,1)/'ON Data'!$D$3),1)</f>
        <v>3.5</v>
      </c>
      <c r="H6" s="307">
        <f xml:space="preserve">
TRUNC(IF($A$4&lt;=12,SUMIFS('ON Data'!V:V,'ON Data'!$D:$D,$A$4,'ON Data'!$E:$E,1),SUMIFS('ON Data'!V:V,'ON Data'!$E:$E,1)/'ON Data'!$D$3),1)</f>
        <v>53.6</v>
      </c>
      <c r="I6" s="307">
        <f xml:space="preserve">
TRUNC(IF($A$4&lt;=12,SUMIFS('ON Data'!AT:AT,'ON Data'!$D:$D,$A$4,'ON Data'!$E:$E,1),SUMIFS('ON Data'!AT:AT,'ON Data'!$E:$E,1)/'ON Data'!$D$3),1)</f>
        <v>0.8</v>
      </c>
      <c r="J6" s="349"/>
    </row>
    <row r="7" spans="1:10" ht="15" hidden="1" outlineLevel="1" thickBot="1" x14ac:dyDescent="0.35">
      <c r="A7" s="277" t="s">
        <v>116</v>
      </c>
      <c r="B7" s="306"/>
      <c r="C7" s="307"/>
      <c r="D7" s="307"/>
      <c r="E7" s="307"/>
      <c r="F7" s="307"/>
      <c r="G7" s="307"/>
      <c r="H7" s="307"/>
      <c r="I7" s="307"/>
      <c r="J7" s="349"/>
    </row>
    <row r="8" spans="1:10" ht="15" hidden="1" outlineLevel="1" thickBot="1" x14ac:dyDescent="0.35">
      <c r="A8" s="277" t="s">
        <v>81</v>
      </c>
      <c r="B8" s="306"/>
      <c r="C8" s="307"/>
      <c r="D8" s="307"/>
      <c r="E8" s="307"/>
      <c r="F8" s="307"/>
      <c r="G8" s="307"/>
      <c r="H8" s="307"/>
      <c r="I8" s="307"/>
      <c r="J8" s="349"/>
    </row>
    <row r="9" spans="1:10" ht="15" hidden="1" outlineLevel="1" thickBot="1" x14ac:dyDescent="0.35">
      <c r="A9" s="278" t="s">
        <v>69</v>
      </c>
      <c r="B9" s="308"/>
      <c r="C9" s="309"/>
      <c r="D9" s="309"/>
      <c r="E9" s="309"/>
      <c r="F9" s="309"/>
      <c r="G9" s="309"/>
      <c r="H9" s="309"/>
      <c r="I9" s="309"/>
      <c r="J9" s="349"/>
    </row>
    <row r="10" spans="1:10" x14ac:dyDescent="0.3">
      <c r="A10" s="279" t="s">
        <v>196</v>
      </c>
      <c r="B10" s="294"/>
      <c r="C10" s="295"/>
      <c r="D10" s="295"/>
      <c r="E10" s="295"/>
      <c r="F10" s="295"/>
      <c r="G10" s="295"/>
      <c r="H10" s="295"/>
      <c r="I10" s="295"/>
      <c r="J10" s="349"/>
    </row>
    <row r="11" spans="1:10" x14ac:dyDescent="0.3">
      <c r="A11" s="280" t="s">
        <v>197</v>
      </c>
      <c r="B11" s="296">
        <f xml:space="preserve">
IF($A$4&lt;=12,SUMIFS('ON Data'!F:F,'ON Data'!$D:$D,$A$4,'ON Data'!$E:$E,2),SUMIFS('ON Data'!F:F,'ON Data'!$E:$E,2))</f>
        <v>105542.67999999998</v>
      </c>
      <c r="C11" s="297">
        <f xml:space="preserve">
IF($A$4&lt;=12,SUMIFS('ON Data'!I:I,'ON Data'!$D:$D,$A$4,'ON Data'!$E:$E,2),SUMIFS('ON Data'!I:I,'ON Data'!$E:$E,2))</f>
        <v>7672</v>
      </c>
      <c r="D11" s="297">
        <f xml:space="preserve">
IF($A$4&lt;=12,SUMIFS('ON Data'!J:J,'ON Data'!$D:$D,$A$4,'ON Data'!$E:$E,2),SUMIFS('ON Data'!J:J,'ON Data'!$E:$E,2))</f>
        <v>11320.4</v>
      </c>
      <c r="E11" s="297">
        <f xml:space="preserve">
IF($A$4&lt;=12,SUMIFS('ON Data'!L:L,'ON Data'!$D:$D,$A$4,'ON Data'!$E:$E,2),SUMIFS('ON Data'!L:L,'ON Data'!$E:$E,2))</f>
        <v>16818.400000000001</v>
      </c>
      <c r="F11" s="297">
        <f xml:space="preserve">
IF($A$4&lt;=12,SUMIFS('ON Data'!Q:Q,'ON Data'!$D:$D,$A$4,'ON Data'!$E:$E,2),SUMIFS('ON Data'!Q:Q,'ON Data'!$E:$E,2))</f>
        <v>3958</v>
      </c>
      <c r="G11" s="297">
        <f xml:space="preserve">
IF($A$4&lt;=12,SUMIFS('ON Data'!R:R,'ON Data'!$D:$D,$A$4,'ON Data'!$E:$E,2),SUMIFS('ON Data'!R:R,'ON Data'!$E:$E,2))</f>
        <v>4313</v>
      </c>
      <c r="H11" s="297">
        <f xml:space="preserve">
IF($A$4&lt;=12,SUMIFS('ON Data'!V:V,'ON Data'!$D:$D,$A$4,'ON Data'!$E:$E,2),SUMIFS('ON Data'!V:V,'ON Data'!$E:$E,2))</f>
        <v>60399.38</v>
      </c>
      <c r="I11" s="297">
        <f xml:space="preserve">
IF($A$4&lt;=12,SUMIFS('ON Data'!AT:AT,'ON Data'!$D:$D,$A$4,'ON Data'!$E:$E,2),SUMIFS('ON Data'!AT:AT,'ON Data'!$E:$E,2))</f>
        <v>1061.5</v>
      </c>
      <c r="J11" s="349"/>
    </row>
    <row r="12" spans="1:10" x14ac:dyDescent="0.3">
      <c r="A12" s="280" t="s">
        <v>198</v>
      </c>
      <c r="B12" s="296">
        <f xml:space="preserve">
IF($A$4&lt;=12,SUMIFS('ON Data'!F:F,'ON Data'!$D:$D,$A$4,'ON Data'!$E:$E,3),SUMIFS('ON Data'!F:F,'ON Data'!$E:$E,3))</f>
        <v>711.6</v>
      </c>
      <c r="C12" s="297">
        <f xml:space="preserve">
IF($A$4&lt;=12,SUMIFS('ON Data'!I:I,'ON Data'!$D:$D,$A$4,'ON Data'!$E:$E,3),SUMIFS('ON Data'!I:I,'ON Data'!$E:$E,3))</f>
        <v>0</v>
      </c>
      <c r="D12" s="297">
        <f xml:space="preserve">
IF($A$4&lt;=12,SUMIFS('ON Data'!J:J,'ON Data'!$D:$D,$A$4,'ON Data'!$E:$E,3),SUMIFS('ON Data'!J:J,'ON Data'!$E:$E,3))</f>
        <v>388.00000000000006</v>
      </c>
      <c r="E12" s="297">
        <f xml:space="preserve">
IF($A$4&lt;=12,SUMIFS('ON Data'!L:L,'ON Data'!$D:$D,$A$4,'ON Data'!$E:$E,3),SUMIFS('ON Data'!L:L,'ON Data'!$E:$E,3))</f>
        <v>323.60000000000002</v>
      </c>
      <c r="F12" s="297">
        <f xml:space="preserve">
IF($A$4&lt;=12,SUMIFS('ON Data'!Q:Q,'ON Data'!$D:$D,$A$4,'ON Data'!$E:$E,3),SUMIFS('ON Data'!Q:Q,'ON Data'!$E:$E,3))</f>
        <v>0</v>
      </c>
      <c r="G12" s="297">
        <f xml:space="preserve">
IF($A$4&lt;=12,SUMIFS('ON Data'!R:R,'ON Data'!$D:$D,$A$4,'ON Data'!$E:$E,3),SUMIFS('ON Data'!R:R,'ON Data'!$E:$E,3))</f>
        <v>0</v>
      </c>
      <c r="H12" s="297">
        <f xml:space="preserve">
IF($A$4&lt;=12,SUMIFS('ON Data'!V:V,'ON Data'!$D:$D,$A$4,'ON Data'!$E:$E,3),SUMIFS('ON Data'!V:V,'ON Data'!$E:$E,3))</f>
        <v>0</v>
      </c>
      <c r="I12" s="297">
        <f xml:space="preserve">
IF($A$4&lt;=12,SUMIFS('ON Data'!AT:AT,'ON Data'!$D:$D,$A$4,'ON Data'!$E:$E,3),SUMIFS('ON Data'!AT:AT,'ON Data'!$E:$E,3))</f>
        <v>0</v>
      </c>
      <c r="J12" s="349"/>
    </row>
    <row r="13" spans="1:10" x14ac:dyDescent="0.3">
      <c r="A13" s="280" t="s">
        <v>205</v>
      </c>
      <c r="B13" s="296">
        <f xml:space="preserve">
IF($A$4&lt;=12,SUMIFS('ON Data'!F:F,'ON Data'!$D:$D,$A$4,'ON Data'!$E:$E,4),SUMIFS('ON Data'!F:F,'ON Data'!$E:$E,4))</f>
        <v>5062.3999999999996</v>
      </c>
      <c r="C13" s="297">
        <f xml:space="preserve">
IF($A$4&lt;=12,SUMIFS('ON Data'!I:I,'ON Data'!$D:$D,$A$4,'ON Data'!$E:$E,4),SUMIFS('ON Data'!I:I,'ON Data'!$E:$E,4))</f>
        <v>0</v>
      </c>
      <c r="D13" s="297">
        <f xml:space="preserve">
IF($A$4&lt;=12,SUMIFS('ON Data'!J:J,'ON Data'!$D:$D,$A$4,'ON Data'!$E:$E,4),SUMIFS('ON Data'!J:J,'ON Data'!$E:$E,4))</f>
        <v>1297.4000000000003</v>
      </c>
      <c r="E13" s="297">
        <f xml:space="preserve">
IF($A$4&lt;=12,SUMIFS('ON Data'!L:L,'ON Data'!$D:$D,$A$4,'ON Data'!$E:$E,4),SUMIFS('ON Data'!L:L,'ON Data'!$E:$E,4))</f>
        <v>2643</v>
      </c>
      <c r="F13" s="297">
        <f xml:space="preserve">
IF($A$4&lt;=12,SUMIFS('ON Data'!Q:Q,'ON Data'!$D:$D,$A$4,'ON Data'!$E:$E,4),SUMIFS('ON Data'!Q:Q,'ON Data'!$E:$E,4))</f>
        <v>0</v>
      </c>
      <c r="G13" s="297">
        <f xml:space="preserve">
IF($A$4&lt;=12,SUMIFS('ON Data'!R:R,'ON Data'!$D:$D,$A$4,'ON Data'!$E:$E,4),SUMIFS('ON Data'!R:R,'ON Data'!$E:$E,4))</f>
        <v>253.25</v>
      </c>
      <c r="H13" s="297">
        <f xml:space="preserve">
IF($A$4&lt;=12,SUMIFS('ON Data'!V:V,'ON Data'!$D:$D,$A$4,'ON Data'!$E:$E,4),SUMIFS('ON Data'!V:V,'ON Data'!$E:$E,4))</f>
        <v>868.75</v>
      </c>
      <c r="I13" s="297">
        <f xml:space="preserve">
IF($A$4&lt;=12,SUMIFS('ON Data'!AT:AT,'ON Data'!$D:$D,$A$4,'ON Data'!$E:$E,4),SUMIFS('ON Data'!AT:AT,'ON Data'!$E:$E,4))</f>
        <v>0</v>
      </c>
      <c r="J13" s="349"/>
    </row>
    <row r="14" spans="1:10" ht="15" thickBot="1" x14ac:dyDescent="0.35">
      <c r="A14" s="281" t="s">
        <v>199</v>
      </c>
      <c r="B14" s="298">
        <f xml:space="preserve">
IF($A$4&lt;=12,SUMIFS('ON Data'!F:F,'ON Data'!$D:$D,$A$4,'ON Data'!$E:$E,5),SUMIFS('ON Data'!F:F,'ON Data'!$E:$E,5))</f>
        <v>0</v>
      </c>
      <c r="C14" s="299">
        <f xml:space="preserve">
IF($A$4&lt;=12,SUMIFS('ON Data'!I:I,'ON Data'!$D:$D,$A$4,'ON Data'!$E:$E,5),SUMIFS('ON Data'!I:I,'ON Data'!$E:$E,5))</f>
        <v>0</v>
      </c>
      <c r="D14" s="299">
        <f xml:space="preserve">
IF($A$4&lt;=12,SUMIFS('ON Data'!J:J,'ON Data'!$D:$D,$A$4,'ON Data'!$E:$E,5),SUMIFS('ON Data'!J:J,'ON Data'!$E:$E,5))</f>
        <v>0</v>
      </c>
      <c r="E14" s="299">
        <f xml:space="preserve">
IF($A$4&lt;=12,SUMIFS('ON Data'!L:L,'ON Data'!$D:$D,$A$4,'ON Data'!$E:$E,5),SUMIFS('ON Data'!L:L,'ON Data'!$E:$E,5))</f>
        <v>0</v>
      </c>
      <c r="F14" s="299">
        <f xml:space="preserve">
IF($A$4&lt;=12,SUMIFS('ON Data'!Q:Q,'ON Data'!$D:$D,$A$4,'ON Data'!$E:$E,5),SUMIFS('ON Data'!Q:Q,'ON Data'!$E:$E,5))</f>
        <v>0</v>
      </c>
      <c r="G14" s="299">
        <f xml:space="preserve">
IF($A$4&lt;=12,SUMIFS('ON Data'!R:R,'ON Data'!$D:$D,$A$4,'ON Data'!$E:$E,5),SUMIFS('ON Data'!R:R,'ON Data'!$E:$E,5))</f>
        <v>0</v>
      </c>
      <c r="H14" s="299">
        <f xml:space="preserve">
IF($A$4&lt;=12,SUMIFS('ON Data'!V:V,'ON Data'!$D:$D,$A$4,'ON Data'!$E:$E,5),SUMIFS('ON Data'!V:V,'ON Data'!$E:$E,5))</f>
        <v>0</v>
      </c>
      <c r="I14" s="299">
        <f xml:space="preserve">
IF($A$4&lt;=12,SUMIFS('ON Data'!AT:AT,'ON Data'!$D:$D,$A$4,'ON Data'!$E:$E,5),SUMIFS('ON Data'!AT:AT,'ON Data'!$E:$E,5))</f>
        <v>0</v>
      </c>
      <c r="J14" s="349"/>
    </row>
    <row r="15" spans="1:10" x14ac:dyDescent="0.3">
      <c r="A15" s="193" t="s">
        <v>209</v>
      </c>
      <c r="B15" s="300"/>
      <c r="C15" s="301"/>
      <c r="D15" s="301"/>
      <c r="E15" s="301"/>
      <c r="F15" s="301"/>
      <c r="G15" s="301"/>
      <c r="H15" s="301"/>
      <c r="I15" s="301"/>
      <c r="J15" s="349"/>
    </row>
    <row r="16" spans="1:10" x14ac:dyDescent="0.3">
      <c r="A16" s="282" t="s">
        <v>200</v>
      </c>
      <c r="B16" s="296">
        <f xml:space="preserve">
IF($A$4&lt;=12,SUMIFS('ON Data'!F:F,'ON Data'!$D:$D,$A$4,'ON Data'!$E:$E,7),SUMIFS('ON Data'!F:F,'ON Data'!$E:$E,7))</f>
        <v>159047</v>
      </c>
      <c r="C16" s="297">
        <f xml:space="preserve">
IF($A$4&lt;=12,SUMIFS('ON Data'!I:I,'ON Data'!$D:$D,$A$4,'ON Data'!$E:$E,7),SUMIFS('ON Data'!I:I,'ON Data'!$E:$E,7))</f>
        <v>0</v>
      </c>
      <c r="D16" s="297">
        <f xml:space="preserve">
IF($A$4&lt;=12,SUMIFS('ON Data'!J:J,'ON Data'!$D:$D,$A$4,'ON Data'!$E:$E,7),SUMIFS('ON Data'!J:J,'ON Data'!$E:$E,7))</f>
        <v>0</v>
      </c>
      <c r="E16" s="297">
        <f xml:space="preserve">
IF($A$4&lt;=12,SUMIFS('ON Data'!L:L,'ON Data'!$D:$D,$A$4,'ON Data'!$E:$E,7),SUMIFS('ON Data'!L:L,'ON Data'!$E:$E,7))</f>
        <v>153047</v>
      </c>
      <c r="F16" s="297">
        <f xml:space="preserve">
IF($A$4&lt;=12,SUMIFS('ON Data'!Q:Q,'ON Data'!$D:$D,$A$4,'ON Data'!$E:$E,7),SUMIFS('ON Data'!Q:Q,'ON Data'!$E:$E,7))</f>
        <v>0</v>
      </c>
      <c r="G16" s="297">
        <f xml:space="preserve">
IF($A$4&lt;=12,SUMIFS('ON Data'!R:R,'ON Data'!$D:$D,$A$4,'ON Data'!$E:$E,7),SUMIFS('ON Data'!R:R,'ON Data'!$E:$E,7))</f>
        <v>0</v>
      </c>
      <c r="H16" s="297">
        <f xml:space="preserve">
IF($A$4&lt;=12,SUMIFS('ON Data'!V:V,'ON Data'!$D:$D,$A$4,'ON Data'!$E:$E,7),SUMIFS('ON Data'!V:V,'ON Data'!$E:$E,7))</f>
        <v>6000</v>
      </c>
      <c r="I16" s="297">
        <f xml:space="preserve">
IF($A$4&lt;=12,SUMIFS('ON Data'!AT:AT,'ON Data'!$D:$D,$A$4,'ON Data'!$E:$E,7),SUMIFS('ON Data'!AT:AT,'ON Data'!$E:$E,7))</f>
        <v>0</v>
      </c>
      <c r="J16" s="349"/>
    </row>
    <row r="17" spans="1:46" x14ac:dyDescent="0.3">
      <c r="A17" s="282" t="s">
        <v>201</v>
      </c>
      <c r="B17" s="296">
        <f xml:space="preserve">
IF($A$4&lt;=12,SUMIFS('ON Data'!F:F,'ON Data'!$D:$D,$A$4,'ON Data'!$E:$E,8),SUMIFS('ON Data'!F:F,'ON Data'!$E:$E,8))</f>
        <v>0</v>
      </c>
      <c r="C17" s="297">
        <f xml:space="preserve">
IF($A$4&lt;=12,SUMIFS('ON Data'!I:I,'ON Data'!$D:$D,$A$4,'ON Data'!$E:$E,8),SUMIFS('ON Data'!I:I,'ON Data'!$E:$E,8))</f>
        <v>0</v>
      </c>
      <c r="D17" s="297">
        <f xml:space="preserve">
IF($A$4&lt;=12,SUMIFS('ON Data'!J:J,'ON Data'!$D:$D,$A$4,'ON Data'!$E:$E,8),SUMIFS('ON Data'!J:J,'ON Data'!$E:$E,8))</f>
        <v>0</v>
      </c>
      <c r="E17" s="297">
        <f xml:space="preserve">
IF($A$4&lt;=12,SUMIFS('ON Data'!L:L,'ON Data'!$D:$D,$A$4,'ON Data'!$E:$E,8),SUMIFS('ON Data'!L:L,'ON Data'!$E:$E,8))</f>
        <v>0</v>
      </c>
      <c r="F17" s="297">
        <f xml:space="preserve">
IF($A$4&lt;=12,SUMIFS('ON Data'!Q:Q,'ON Data'!$D:$D,$A$4,'ON Data'!$E:$E,8),SUMIFS('ON Data'!Q:Q,'ON Data'!$E:$E,8))</f>
        <v>0</v>
      </c>
      <c r="G17" s="297">
        <f xml:space="preserve">
IF($A$4&lt;=12,SUMIFS('ON Data'!R:R,'ON Data'!$D:$D,$A$4,'ON Data'!$E:$E,8),SUMIFS('ON Data'!R:R,'ON Data'!$E:$E,8))</f>
        <v>0</v>
      </c>
      <c r="H17" s="297">
        <f xml:space="preserve">
IF($A$4&lt;=12,SUMIFS('ON Data'!V:V,'ON Data'!$D:$D,$A$4,'ON Data'!$E:$E,8),SUMIFS('ON Data'!V:V,'ON Data'!$E:$E,8))</f>
        <v>0</v>
      </c>
      <c r="I17" s="297">
        <f xml:space="preserve">
IF($A$4&lt;=12,SUMIFS('ON Data'!AT:AT,'ON Data'!$D:$D,$A$4,'ON Data'!$E:$E,8),SUMIFS('ON Data'!AT:AT,'ON Data'!$E:$E,8))</f>
        <v>0</v>
      </c>
      <c r="J17" s="349"/>
    </row>
    <row r="18" spans="1:46" x14ac:dyDescent="0.3">
      <c r="A18" s="282" t="s">
        <v>202</v>
      </c>
      <c r="B18" s="296">
        <f xml:space="preserve">
B19-B16-B17</f>
        <v>1949465</v>
      </c>
      <c r="C18" s="297">
        <f t="shared" ref="C18:I18" si="0" xml:space="preserve">
C19-C16-C17</f>
        <v>114805</v>
      </c>
      <c r="D18" s="297">
        <f t="shared" si="0"/>
        <v>205404</v>
      </c>
      <c r="E18" s="297">
        <f t="shared" si="0"/>
        <v>773081</v>
      </c>
      <c r="F18" s="297">
        <f t="shared" si="0"/>
        <v>27000</v>
      </c>
      <c r="G18" s="297">
        <f t="shared" si="0"/>
        <v>38500</v>
      </c>
      <c r="H18" s="297">
        <f t="shared" si="0"/>
        <v>761175</v>
      </c>
      <c r="I18" s="297">
        <f t="shared" si="0"/>
        <v>29500</v>
      </c>
      <c r="J18" s="349"/>
    </row>
    <row r="19" spans="1:46" ht="15" thickBot="1" x14ac:dyDescent="0.35">
      <c r="A19" s="283" t="s">
        <v>203</v>
      </c>
      <c r="B19" s="302">
        <f xml:space="preserve">
IF($A$4&lt;=12,SUMIFS('ON Data'!F:F,'ON Data'!$D:$D,$A$4,'ON Data'!$E:$E,9),SUMIFS('ON Data'!F:F,'ON Data'!$E:$E,9))</f>
        <v>2108512</v>
      </c>
      <c r="C19" s="303">
        <f xml:space="preserve">
IF($A$4&lt;=12,SUMIFS('ON Data'!I:I,'ON Data'!$D:$D,$A$4,'ON Data'!$E:$E,9),SUMIFS('ON Data'!I:I,'ON Data'!$E:$E,9))</f>
        <v>114805</v>
      </c>
      <c r="D19" s="303">
        <f xml:space="preserve">
IF($A$4&lt;=12,SUMIFS('ON Data'!J:J,'ON Data'!$D:$D,$A$4,'ON Data'!$E:$E,9),SUMIFS('ON Data'!J:J,'ON Data'!$E:$E,9))</f>
        <v>205404</v>
      </c>
      <c r="E19" s="303">
        <f xml:space="preserve">
IF($A$4&lt;=12,SUMIFS('ON Data'!L:L,'ON Data'!$D:$D,$A$4,'ON Data'!$E:$E,9),SUMIFS('ON Data'!L:L,'ON Data'!$E:$E,9))</f>
        <v>926128</v>
      </c>
      <c r="F19" s="303">
        <f xml:space="preserve">
IF($A$4&lt;=12,SUMIFS('ON Data'!Q:Q,'ON Data'!$D:$D,$A$4,'ON Data'!$E:$E,9),SUMIFS('ON Data'!Q:Q,'ON Data'!$E:$E,9))</f>
        <v>27000</v>
      </c>
      <c r="G19" s="303">
        <f xml:space="preserve">
IF($A$4&lt;=12,SUMIFS('ON Data'!R:R,'ON Data'!$D:$D,$A$4,'ON Data'!$E:$E,9),SUMIFS('ON Data'!R:R,'ON Data'!$E:$E,9))</f>
        <v>38500</v>
      </c>
      <c r="H19" s="303">
        <f xml:space="preserve">
IF($A$4&lt;=12,SUMIFS('ON Data'!V:V,'ON Data'!$D:$D,$A$4,'ON Data'!$E:$E,9),SUMIFS('ON Data'!V:V,'ON Data'!$E:$E,9))</f>
        <v>767175</v>
      </c>
      <c r="I19" s="303">
        <f xml:space="preserve">
IF($A$4&lt;=12,SUMIFS('ON Data'!AT:AT,'ON Data'!$D:$D,$A$4,'ON Data'!$E:$E,9),SUMIFS('ON Data'!AT:AT,'ON Data'!$E:$E,9))</f>
        <v>29500</v>
      </c>
      <c r="J19" s="349"/>
    </row>
    <row r="20" spans="1:46" ht="15" collapsed="1" thickBot="1" x14ac:dyDescent="0.35">
      <c r="A20" s="284" t="s">
        <v>79</v>
      </c>
      <c r="B20" s="374">
        <f xml:space="preserve">
IF($A$4&lt;=12,SUMIFS('ON Data'!F:F,'ON Data'!$D:$D,$A$4,'ON Data'!$E:$E,6),SUMIFS('ON Data'!F:F,'ON Data'!$E:$E,6))</f>
        <v>33373910</v>
      </c>
      <c r="C20" s="375">
        <f xml:space="preserve">
IF($A$4&lt;=12,SUMIFS('ON Data'!I:I,'ON Data'!$D:$D,$A$4,'ON Data'!$E:$E,6),SUMIFS('ON Data'!I:I,'ON Data'!$E:$E,6))</f>
        <v>1240049</v>
      </c>
      <c r="D20" s="375">
        <f xml:space="preserve">
IF($A$4&lt;=12,SUMIFS('ON Data'!J:J,'ON Data'!$D:$D,$A$4,'ON Data'!$E:$E,6),SUMIFS('ON Data'!J:J,'ON Data'!$E:$E,6))</f>
        <v>3521319</v>
      </c>
      <c r="E20" s="375">
        <f xml:space="preserve">
IF($A$4&lt;=12,SUMIFS('ON Data'!L:L,'ON Data'!$D:$D,$A$4,'ON Data'!$E:$E,6),SUMIFS('ON Data'!L:L,'ON Data'!$E:$E,6))</f>
        <v>10911825</v>
      </c>
      <c r="F20" s="375">
        <f xml:space="preserve">
IF($A$4&lt;=12,SUMIFS('ON Data'!Q:Q,'ON Data'!$D:$D,$A$4,'ON Data'!$E:$E,6),SUMIFS('ON Data'!Q:Q,'ON Data'!$E:$E,6))</f>
        <v>815892</v>
      </c>
      <c r="G20" s="375">
        <f xml:space="preserve">
IF($A$4&lt;=12,SUMIFS('ON Data'!R:R,'ON Data'!$D:$D,$A$4,'ON Data'!$E:$E,6),SUMIFS('ON Data'!R:R,'ON Data'!$E:$E,6))</f>
        <v>1218812</v>
      </c>
      <c r="H20" s="375">
        <f xml:space="preserve">
IF($A$4&lt;=12,SUMIFS('ON Data'!V:V,'ON Data'!$D:$D,$A$4,'ON Data'!$E:$E,6),SUMIFS('ON Data'!V:V,'ON Data'!$E:$E,6))</f>
        <v>15534972</v>
      </c>
      <c r="I20" s="375">
        <f xml:space="preserve">
IF($A$4&lt;=12,SUMIFS('ON Data'!AT:AT,'ON Data'!$D:$D,$A$4,'ON Data'!$E:$E,6),SUMIFS('ON Data'!AT:AT,'ON Data'!$E:$E,6))</f>
        <v>131041</v>
      </c>
      <c r="J20" s="349"/>
    </row>
    <row r="21" spans="1:46" ht="15" hidden="1" outlineLevel="1" thickBot="1" x14ac:dyDescent="0.35">
      <c r="A21" s="277" t="s">
        <v>116</v>
      </c>
      <c r="B21" s="368">
        <f xml:space="preserve">
IF($A$4&lt;=12,SUMIFS('ON Data'!F:F,'ON Data'!$D:$D,$A$4,'ON Data'!$E:$E,12),SUMIFS('ON Data'!F:F,'ON Data'!$E:$E,12))</f>
        <v>0</v>
      </c>
      <c r="C21" s="354"/>
      <c r="D21" s="354">
        <f xml:space="preserve">
IF($A$4&lt;=12,SUMIFS('ON Data'!J:J,'ON Data'!$D:$D,$A$4,'ON Data'!$E:$E,12),SUMIFS('ON Data'!J:J,'ON Data'!$E:$E,12))</f>
        <v>0</v>
      </c>
      <c r="E21" s="354">
        <f xml:space="preserve">
IF($A$4&lt;=12,SUMIFS('ON Data'!L:L,'ON Data'!$D:$D,$A$4,'ON Data'!$E:$E,12),SUMIFS('ON Data'!L:L,'ON Data'!$E:$E,12))</f>
        <v>0</v>
      </c>
      <c r="F21" s="354">
        <f xml:space="preserve">
IF($A$4&lt;=12,SUMIFS('ON Data'!Q:Q,'ON Data'!$D:$D,$A$4,'ON Data'!$E:$E,12),SUMIFS('ON Data'!Q:Q,'ON Data'!$E:$E,12))</f>
        <v>0</v>
      </c>
      <c r="G21" s="354">
        <f xml:space="preserve">
IF($A$4&lt;=12,SUMIFS('ON Data'!R:R,'ON Data'!$D:$D,$A$4,'ON Data'!$E:$E,12),SUMIFS('ON Data'!R:R,'ON Data'!$E:$E,12))</f>
        <v>0</v>
      </c>
      <c r="H21" s="354">
        <f xml:space="preserve">
IF($A$4&lt;=12,SUMIFS('ON Data'!V:V,'ON Data'!$D:$D,$A$4,'ON Data'!$E:$E,12),SUMIFS('ON Data'!V:V,'ON Data'!$E:$E,12))</f>
        <v>0</v>
      </c>
      <c r="I21" s="354"/>
      <c r="J21" s="349"/>
    </row>
    <row r="22" spans="1:46" ht="15" hidden="1" outlineLevel="1" thickBot="1" x14ac:dyDescent="0.35">
      <c r="A22" s="277" t="s">
        <v>81</v>
      </c>
      <c r="B22" s="369" t="str">
        <f xml:space="preserve">
IF(OR(B21="",B21=0),"",B20/B21)</f>
        <v/>
      </c>
      <c r="C22" s="340"/>
      <c r="D22" s="340" t="str">
        <f t="shared" ref="D22:E22" si="1" xml:space="preserve">
IF(OR(D21="",D21=0),"",D20/D21)</f>
        <v/>
      </c>
      <c r="E22" s="340" t="str">
        <f t="shared" si="1"/>
        <v/>
      </c>
      <c r="F22" s="340" t="str">
        <f t="shared" ref="F22:H22" si="2" xml:space="preserve">
IF(OR(F21="",F21=0),"",F20/F21)</f>
        <v/>
      </c>
      <c r="G22" s="340" t="str">
        <f t="shared" si="2"/>
        <v/>
      </c>
      <c r="H22" s="340" t="str">
        <f t="shared" si="2"/>
        <v/>
      </c>
      <c r="I22" s="340"/>
      <c r="J22" s="349"/>
    </row>
    <row r="23" spans="1:46" ht="15" hidden="1" outlineLevel="1" thickBot="1" x14ac:dyDescent="0.35">
      <c r="A23" s="285" t="s">
        <v>69</v>
      </c>
      <c r="B23" s="370">
        <f xml:space="preserve">
IF(B21="","",B20-B21)</f>
        <v>33373910</v>
      </c>
      <c r="C23" s="299"/>
      <c r="D23" s="299">
        <f t="shared" ref="D23:E23" si="3" xml:space="preserve">
IF(D21="","",D20-D21)</f>
        <v>3521319</v>
      </c>
      <c r="E23" s="299">
        <f t="shared" si="3"/>
        <v>10911825</v>
      </c>
      <c r="F23" s="299">
        <f t="shared" ref="F23:H23" si="4" xml:space="preserve">
IF(F21="","",F20-F21)</f>
        <v>815892</v>
      </c>
      <c r="G23" s="299">
        <f t="shared" si="4"/>
        <v>1218812</v>
      </c>
      <c r="H23" s="299">
        <f t="shared" si="4"/>
        <v>15534972</v>
      </c>
      <c r="I23" s="299"/>
      <c r="J23" s="349"/>
    </row>
    <row r="24" spans="1:46" x14ac:dyDescent="0.3">
      <c r="A24" s="279" t="s">
        <v>204</v>
      </c>
      <c r="B24" s="314" t="s">
        <v>3</v>
      </c>
      <c r="C24" s="365" t="s">
        <v>269</v>
      </c>
      <c r="D24" s="366" t="s">
        <v>270</v>
      </c>
      <c r="E24" s="366" t="s">
        <v>271</v>
      </c>
      <c r="F24" s="367" t="s">
        <v>215</v>
      </c>
      <c r="AT24" s="349"/>
    </row>
    <row r="25" spans="1:46" x14ac:dyDescent="0.3">
      <c r="A25" s="280" t="s">
        <v>79</v>
      </c>
      <c r="B25" s="296">
        <f xml:space="preserve">
SUM(C25:F25)</f>
        <v>57150</v>
      </c>
      <c r="C25" s="356">
        <f xml:space="preserve">
IF($A$4&lt;=12,SUMIFS('ON Data'!$G:$G,'ON Data'!$D:$D,$A$4,'ON Data'!$E:$E,10),SUMIFS('ON Data'!$G:$G,'ON Data'!$E:$E,10))</f>
        <v>36000</v>
      </c>
      <c r="D25" s="357">
        <f xml:space="preserve">
IF($A$4&lt;=12,SUMIFS('ON Data'!$J:$J,'ON Data'!$D:$D,$A$4,'ON Data'!$E:$E,10),SUMIFS('ON Data'!$J:$J,'ON Data'!$E:$E,10))</f>
        <v>0</v>
      </c>
      <c r="E25" s="357">
        <f xml:space="preserve">
IF($A$4&lt;=12,SUMIFS('ON Data'!$H:$H,'ON Data'!$D:$D,$A$4,'ON Data'!$E:$E,10),SUMIFS('ON Data'!$H:$H,'ON Data'!$E:$E,10))</f>
        <v>21150</v>
      </c>
      <c r="F25" s="358">
        <f xml:space="preserve">
IF($A$4&lt;=12,SUMIFS('ON Data'!$I:$I,'ON Data'!$D:$D,$A$4,'ON Data'!$E:$E,10),SUMIFS('ON Data'!$I:$I,'ON Data'!$E:$E,10))</f>
        <v>0</v>
      </c>
    </row>
    <row r="26" spans="1:46" x14ac:dyDescent="0.3">
      <c r="A26" s="286" t="s">
        <v>214</v>
      </c>
      <c r="B26" s="302">
        <f xml:space="preserve">
SUM(C26:F26)</f>
        <v>91603.800489320492</v>
      </c>
      <c r="C26" s="356">
        <f xml:space="preserve">
IF($A$4&lt;=12,SUMIFS('ON Data'!$G:$G,'ON Data'!$D:$D,$A$4,'ON Data'!$E:$E,11),SUMIFS('ON Data'!$G:$G,'ON Data'!$E:$E,11))</f>
        <v>51603.800489320492</v>
      </c>
      <c r="D26" s="357">
        <f xml:space="preserve">
IF($A$4&lt;=12,SUMIFS('ON Data'!$J:$J,'ON Data'!$D:$D,$A$4,'ON Data'!$E:$E,11),SUMIFS('ON Data'!$J:$J,'ON Data'!$E:$E,11))</f>
        <v>0</v>
      </c>
      <c r="E26" s="357">
        <f xml:space="preserve">
IF($A$4&lt;=12,SUMIFS('ON Data'!$H:$H,'ON Data'!$D:$D,$A$4,'ON Data'!$E:$E,11),SUMIFS('ON Data'!$H:$H,'ON Data'!$E:$E,11))</f>
        <v>40000</v>
      </c>
      <c r="F26" s="358">
        <f xml:space="preserve">
IF($A$4&lt;=12,SUMIFS('ON Data'!$I:$I,'ON Data'!$D:$D,$A$4,'ON Data'!$E:$E,11),SUMIFS('ON Data'!$I:$I,'ON Data'!$E:$E,11))</f>
        <v>0</v>
      </c>
    </row>
    <row r="27" spans="1:46" x14ac:dyDescent="0.3">
      <c r="A27" s="286" t="s">
        <v>81</v>
      </c>
      <c r="B27" s="315">
        <f xml:space="preserve">
IF(B26=0,0,B25/B26)</f>
        <v>0.62388241202571892</v>
      </c>
      <c r="C27" s="359">
        <f xml:space="preserve">
IF(C26=0,0,C25/C26)</f>
        <v>0.69762303664921488</v>
      </c>
      <c r="D27" s="360">
        <f t="shared" ref="D27:E27" si="5" xml:space="preserve">
IF(D26=0,0,D25/D26)</f>
        <v>0</v>
      </c>
      <c r="E27" s="360">
        <f t="shared" si="5"/>
        <v>0.52875000000000005</v>
      </c>
      <c r="F27" s="361">
        <f xml:space="preserve">
IF(F26=0,0,F25/F26)</f>
        <v>0</v>
      </c>
    </row>
    <row r="28" spans="1:46" ht="15" thickBot="1" x14ac:dyDescent="0.35">
      <c r="A28" s="286" t="s">
        <v>213</v>
      </c>
      <c r="B28" s="302">
        <f xml:space="preserve">
SUM(C28:F28)</f>
        <v>34453.800489320492</v>
      </c>
      <c r="C28" s="362">
        <f xml:space="preserve">
C26-C25</f>
        <v>15603.800489320492</v>
      </c>
      <c r="D28" s="363">
        <f t="shared" ref="D28:E28" si="6" xml:space="preserve">
D26-D25</f>
        <v>0</v>
      </c>
      <c r="E28" s="363">
        <f t="shared" si="6"/>
        <v>18850</v>
      </c>
      <c r="F28" s="364">
        <f xml:space="preserve">
F26-F25</f>
        <v>0</v>
      </c>
      <c r="G28" s="349"/>
      <c r="H28" s="349"/>
      <c r="I28" s="349"/>
      <c r="J28" s="349"/>
      <c r="K28" s="349"/>
      <c r="L28" s="349"/>
      <c r="M28" s="349"/>
      <c r="N28" s="349"/>
      <c r="O28" s="349"/>
      <c r="P28" s="349"/>
      <c r="Q28" s="349"/>
      <c r="R28" s="349"/>
      <c r="S28" s="349"/>
      <c r="T28" s="349"/>
      <c r="U28" s="349"/>
      <c r="V28" s="349"/>
      <c r="W28" s="349"/>
      <c r="X28" s="349"/>
      <c r="Y28" s="349"/>
      <c r="Z28" s="349"/>
      <c r="AA28" s="349"/>
      <c r="AB28" s="349"/>
      <c r="AC28" s="349"/>
      <c r="AD28" s="349"/>
      <c r="AE28" s="349"/>
      <c r="AF28" s="349"/>
      <c r="AG28" s="349"/>
      <c r="AH28" s="349"/>
      <c r="AI28" s="349"/>
      <c r="AJ28" s="349"/>
      <c r="AK28" s="349"/>
      <c r="AL28" s="349"/>
      <c r="AM28" s="349"/>
      <c r="AN28" s="349"/>
      <c r="AO28" s="349"/>
      <c r="AP28" s="349"/>
      <c r="AQ28" s="349"/>
      <c r="AR28" s="349"/>
      <c r="AS28" s="349"/>
    </row>
    <row r="29" spans="1:46" x14ac:dyDescent="0.3">
      <c r="A29" s="287"/>
      <c r="B29" s="287"/>
      <c r="C29" s="288"/>
      <c r="D29" s="287"/>
      <c r="E29" s="287"/>
      <c r="F29" s="287"/>
      <c r="G29" s="355"/>
      <c r="H29" s="355"/>
      <c r="I29" s="355"/>
      <c r="J29" s="355"/>
      <c r="K29" s="355"/>
      <c r="L29" s="355"/>
      <c r="M29" s="355"/>
      <c r="N29" s="355"/>
      <c r="O29" s="355"/>
      <c r="P29" s="355"/>
      <c r="Q29" s="355"/>
      <c r="R29" s="355"/>
      <c r="S29" s="355"/>
      <c r="T29" s="355"/>
      <c r="U29" s="355"/>
      <c r="V29" s="355"/>
      <c r="W29" s="355"/>
      <c r="X29" s="355"/>
      <c r="Y29" s="355"/>
      <c r="Z29" s="355"/>
      <c r="AA29" s="355"/>
      <c r="AB29" s="355"/>
      <c r="AC29" s="355"/>
      <c r="AD29" s="355"/>
      <c r="AE29" s="355"/>
      <c r="AF29" s="355"/>
      <c r="AG29" s="355"/>
      <c r="AH29" s="355"/>
      <c r="AI29" s="185"/>
      <c r="AJ29" s="185"/>
      <c r="AK29" s="185"/>
      <c r="AL29" s="185"/>
      <c r="AM29" s="185"/>
    </row>
    <row r="30" spans="1:46" x14ac:dyDescent="0.3">
      <c r="A30" s="144" t="s">
        <v>173</v>
      </c>
      <c r="B30" s="160"/>
      <c r="C30" s="160"/>
      <c r="D30" s="160"/>
      <c r="E30" s="160"/>
      <c r="F30" s="160"/>
      <c r="G30" s="160"/>
      <c r="H30" s="160"/>
      <c r="I30" s="160"/>
      <c r="J30" s="160"/>
      <c r="K30" s="160"/>
      <c r="L30" s="160"/>
      <c r="M30" s="160"/>
      <c r="N30" s="160"/>
      <c r="O30" s="160"/>
      <c r="P30" s="160"/>
      <c r="Q30" s="160"/>
      <c r="R30" s="160"/>
      <c r="S30" s="160"/>
      <c r="T30" s="160"/>
      <c r="U30" s="160"/>
      <c r="V30" s="160"/>
      <c r="W30" s="160"/>
      <c r="X30" s="160"/>
      <c r="Y30" s="160"/>
      <c r="Z30" s="160"/>
      <c r="AA30" s="160"/>
      <c r="AB30" s="160"/>
      <c r="AC30" s="160"/>
      <c r="AD30" s="160"/>
      <c r="AE30" s="160"/>
      <c r="AF30" s="160"/>
      <c r="AG30" s="160"/>
      <c r="AH30" s="160"/>
      <c r="AI30" s="160"/>
      <c r="AJ30" s="160"/>
      <c r="AK30" s="181"/>
      <c r="AL30" s="181"/>
      <c r="AM30" s="181"/>
    </row>
    <row r="31" spans="1:46" x14ac:dyDescent="0.3">
      <c r="A31" s="145" t="s">
        <v>211</v>
      </c>
      <c r="B31" s="160"/>
      <c r="C31" s="160"/>
      <c r="D31" s="160"/>
      <c r="E31" s="160"/>
      <c r="F31" s="160"/>
      <c r="G31" s="160"/>
      <c r="H31" s="160"/>
      <c r="I31" s="160"/>
      <c r="J31" s="160"/>
      <c r="K31" s="160"/>
      <c r="L31" s="160"/>
      <c r="M31" s="160"/>
      <c r="N31" s="160"/>
      <c r="O31" s="160"/>
      <c r="P31" s="160"/>
      <c r="Q31" s="160"/>
      <c r="R31" s="160"/>
      <c r="S31" s="160"/>
      <c r="T31" s="160"/>
      <c r="U31" s="160"/>
      <c r="V31" s="160"/>
      <c r="W31" s="160"/>
      <c r="X31" s="160"/>
      <c r="Y31" s="160"/>
      <c r="Z31" s="160"/>
      <c r="AA31" s="160"/>
      <c r="AB31" s="160"/>
      <c r="AC31" s="160"/>
      <c r="AD31" s="160"/>
      <c r="AE31" s="160"/>
      <c r="AF31" s="160"/>
      <c r="AG31" s="160"/>
      <c r="AH31" s="160"/>
      <c r="AI31" s="160"/>
      <c r="AJ31" s="160"/>
      <c r="AK31" s="181"/>
      <c r="AL31" s="181"/>
      <c r="AM31" s="181"/>
    </row>
    <row r="32" spans="1:46" ht="14.4" customHeight="1" x14ac:dyDescent="0.3">
      <c r="A32" s="311" t="s">
        <v>208</v>
      </c>
      <c r="B32" s="312"/>
      <c r="C32" s="312"/>
      <c r="D32" s="312"/>
      <c r="E32" s="312"/>
      <c r="F32" s="312"/>
      <c r="G32" s="312"/>
      <c r="H32" s="312"/>
      <c r="I32" s="312"/>
      <c r="J32" s="312"/>
      <c r="K32" s="312"/>
      <c r="L32" s="312"/>
      <c r="M32" s="312"/>
      <c r="N32" s="312"/>
      <c r="O32" s="312"/>
      <c r="P32" s="312"/>
      <c r="Q32" s="312"/>
      <c r="R32" s="312"/>
      <c r="S32" s="312"/>
      <c r="T32" s="312"/>
      <c r="U32" s="312"/>
      <c r="V32" s="312"/>
      <c r="W32" s="312"/>
      <c r="X32" s="312"/>
      <c r="Y32" s="312"/>
      <c r="Z32" s="312"/>
      <c r="AA32" s="312"/>
      <c r="AB32" s="312"/>
      <c r="AC32" s="312"/>
      <c r="AD32" s="312"/>
      <c r="AE32" s="312"/>
      <c r="AF32" s="312"/>
      <c r="AG32" s="312"/>
      <c r="AH32" s="312"/>
      <c r="AI32" s="312"/>
      <c r="AJ32" s="312"/>
    </row>
    <row r="33" spans="1:1" x14ac:dyDescent="0.3">
      <c r="A33" s="313" t="s">
        <v>265</v>
      </c>
    </row>
    <row r="34" spans="1:1" x14ac:dyDescent="0.3">
      <c r="A34" s="313" t="s">
        <v>266</v>
      </c>
    </row>
    <row r="35" spans="1:1" x14ac:dyDescent="0.3">
      <c r="A35" s="313" t="s">
        <v>267</v>
      </c>
    </row>
    <row r="36" spans="1:1" x14ac:dyDescent="0.3">
      <c r="A36" s="313" t="s">
        <v>268</v>
      </c>
    </row>
    <row r="37" spans="1:1" x14ac:dyDescent="0.3">
      <c r="A37" s="313" t="s">
        <v>216</v>
      </c>
    </row>
  </sheetData>
  <mergeCells count="2">
    <mergeCell ref="B3:B4"/>
    <mergeCell ref="A1:B1"/>
  </mergeCells>
  <conditionalFormatting sqref="C27">
    <cfRule type="cellIs" dxfId="13" priority="17" operator="greaterThan">
      <formula>1</formula>
    </cfRule>
  </conditionalFormatting>
  <conditionalFormatting sqref="C28">
    <cfRule type="cellIs" dxfId="12" priority="16" operator="lessThan">
      <formula>0</formula>
    </cfRule>
  </conditionalFormatting>
  <conditionalFormatting sqref="B22:I22">
    <cfRule type="cellIs" dxfId="11" priority="15" operator="greaterThan">
      <formula>1</formula>
    </cfRule>
  </conditionalFormatting>
  <conditionalFormatting sqref="B23:I23">
    <cfRule type="cellIs" dxfId="10" priority="14" operator="greaterThan">
      <formula>0</formula>
    </cfRule>
  </conditionalFormatting>
  <conditionalFormatting sqref="F27">
    <cfRule type="cellIs" dxfId="9" priority="9" operator="greaterThan">
      <formula>1</formula>
    </cfRule>
  </conditionalFormatting>
  <conditionalFormatting sqref="F28">
    <cfRule type="cellIs" dxfId="8" priority="8" operator="lessThan">
      <formula>0</formula>
    </cfRule>
  </conditionalFormatting>
  <conditionalFormatting sqref="E28">
    <cfRule type="cellIs" dxfId="7" priority="1" operator="lessThan">
      <formula>0</formula>
    </cfRule>
  </conditionalFormatting>
  <conditionalFormatting sqref="D28">
    <cfRule type="cellIs" dxfId="6" priority="3" operator="lessThan">
      <formula>0</formula>
    </cfRule>
  </conditionalFormatting>
  <conditionalFormatting sqref="D27">
    <cfRule type="cellIs" dxfId="5" priority="4" operator="greaterThan">
      <formula>1</formula>
    </cfRule>
  </conditionalFormatting>
  <conditionalFormatting sqref="E27">
    <cfRule type="cellIs" dxfId="4" priority="2" operator="greaterThan">
      <formula>1</formula>
    </cfRule>
  </conditionalFormatting>
  <dataValidations disablePrompts="1" count="1">
    <dataValidation type="list" allowBlank="1" showInputMessage="1" showErrorMessage="1" sqref="A4">
      <formula1>Obdobi</formula1>
    </dataValidation>
  </dataValidations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9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81" bestFit="1" customWidth="1"/>
    <col min="2" max="2" width="11.6640625" style="181" hidden="1" customWidth="1"/>
    <col min="3" max="4" width="11" style="183" customWidth="1"/>
    <col min="5" max="5" width="11" style="184" customWidth="1"/>
    <col min="6" max="16384" width="8.88671875" style="181"/>
  </cols>
  <sheetData>
    <row r="1" spans="1:5" ht="18.600000000000001" thickBot="1" x14ac:dyDescent="0.4">
      <c r="A1" s="380" t="s">
        <v>132</v>
      </c>
      <c r="B1" s="380"/>
      <c r="C1" s="381"/>
      <c r="D1" s="381"/>
      <c r="E1" s="381"/>
    </row>
    <row r="2" spans="1:5" ht="14.4" customHeight="1" thickBot="1" x14ac:dyDescent="0.35">
      <c r="A2" s="272" t="s">
        <v>272</v>
      </c>
      <c r="B2" s="182"/>
    </row>
    <row r="3" spans="1:5" ht="14.4" customHeight="1" thickBot="1" x14ac:dyDescent="0.35">
      <c r="A3" s="185"/>
      <c r="C3" s="186" t="s">
        <v>116</v>
      </c>
      <c r="D3" s="187" t="s">
        <v>79</v>
      </c>
      <c r="E3" s="188" t="s">
        <v>81</v>
      </c>
    </row>
    <row r="4" spans="1:5" ht="14.4" customHeight="1" thickBot="1" x14ac:dyDescent="0.35">
      <c r="A4" s="189" t="str">
        <f>HYPERLINK("#HI!A1","NÁKLADY CELKEM (v tisících Kč)")</f>
        <v>NÁKLADY CELKEM (v tisících Kč)</v>
      </c>
      <c r="B4" s="190"/>
      <c r="C4" s="191">
        <f ca="1">IF(ISERROR(VLOOKUP("Náklady celkem",INDIRECT("HI!$A:$G"),6,0)),0,VLOOKUP("Náklady celkem",INDIRECT("HI!$A:$G"),6,0))</f>
        <v>110746.70013393405</v>
      </c>
      <c r="D4" s="191">
        <f ca="1">IF(ISERROR(VLOOKUP("Náklady celkem",INDIRECT("HI!$A:$G"),5,0)),0,VLOOKUP("Náklady celkem",INDIRECT("HI!$A:$G"),5,0))</f>
        <v>108332.51201000001</v>
      </c>
      <c r="E4" s="192">
        <f ca="1">IF(C4=0,0,D4/C4)</f>
        <v>0.97820081211436194</v>
      </c>
    </row>
    <row r="5" spans="1:5" ht="14.4" customHeight="1" x14ac:dyDescent="0.3">
      <c r="A5" s="193" t="s">
        <v>165</v>
      </c>
      <c r="B5" s="194"/>
      <c r="C5" s="195"/>
      <c r="D5" s="195"/>
      <c r="E5" s="196"/>
    </row>
    <row r="6" spans="1:5" ht="14.4" customHeight="1" x14ac:dyDescent="0.3">
      <c r="A6" s="197" t="s">
        <v>170</v>
      </c>
      <c r="B6" s="198"/>
      <c r="C6" s="199"/>
      <c r="D6" s="199"/>
      <c r="E6" s="196"/>
    </row>
    <row r="7" spans="1:5" ht="14.4" customHeight="1" x14ac:dyDescent="0.3">
      <c r="A7" s="335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98" t="s">
        <v>120</v>
      </c>
      <c r="C7" s="199">
        <f>IF(ISERROR(HI!F5),"",HI!F5)</f>
        <v>7788.0835521240233</v>
      </c>
      <c r="D7" s="199">
        <f>IF(ISERROR(HI!E5),"",HI!E5)</f>
        <v>5739.5817799999995</v>
      </c>
      <c r="E7" s="196">
        <f t="shared" ref="E7:E15" si="0">IF(C7=0,0,D7/C7)</f>
        <v>0.73696972324271726</v>
      </c>
    </row>
    <row r="8" spans="1:5" ht="14.4" customHeight="1" x14ac:dyDescent="0.3">
      <c r="A8" s="335" t="str">
        <f>HYPERLINK("#'LŽ PL'!A1","Plnění pozitivního listu (min. 90%)")</f>
        <v>Plnění pozitivního listu (min. 90%)</v>
      </c>
      <c r="B8" s="198" t="s">
        <v>157</v>
      </c>
      <c r="C8" s="200">
        <v>0.9</v>
      </c>
      <c r="D8" s="200">
        <f>IF(ISERROR(VLOOKUP("celkem",'LŽ PL'!$A:$F,5,0)),0,VLOOKUP("celkem",'LŽ PL'!$A:$F,5,0))</f>
        <v>0.90550981844312051</v>
      </c>
      <c r="E8" s="196">
        <f t="shared" si="0"/>
        <v>1.006122020492356</v>
      </c>
    </row>
    <row r="9" spans="1:5" ht="14.4" customHeight="1" x14ac:dyDescent="0.3">
      <c r="A9" s="335" t="str">
        <f>HYPERLINK("#'LŽ Statim'!A1","Podíl statimových žádanek (max. 30%)")</f>
        <v>Podíl statimových žádanek (max. 30%)</v>
      </c>
      <c r="B9" s="333" t="s">
        <v>230</v>
      </c>
      <c r="C9" s="334">
        <v>0.3</v>
      </c>
      <c r="D9" s="334">
        <f>IF('LŽ Statim'!G3="",0,'LŽ Statim'!G3)</f>
        <v>2.3668639053254437E-2</v>
      </c>
      <c r="E9" s="196">
        <f>IF(C9=0,0,D9/C9)</f>
        <v>7.8895463510848127E-2</v>
      </c>
    </row>
    <row r="10" spans="1:5" ht="14.4" customHeight="1" x14ac:dyDescent="0.3">
      <c r="A10" s="201" t="s">
        <v>166</v>
      </c>
      <c r="B10" s="198"/>
      <c r="C10" s="199"/>
      <c r="D10" s="199"/>
      <c r="E10" s="196"/>
    </row>
    <row r="11" spans="1:5" ht="14.4" customHeight="1" x14ac:dyDescent="0.3">
      <c r="A11" s="335" t="str">
        <f>HYPERLINK("#'Léky Recepty'!A1","Záchyt v lékárně (Úhrada Kč, min. 60%)")</f>
        <v>Záchyt v lékárně (Úhrada Kč, min. 60%)</v>
      </c>
      <c r="B11" s="198" t="s">
        <v>125</v>
      </c>
      <c r="C11" s="200">
        <v>0.6</v>
      </c>
      <c r="D11" s="200">
        <f>IF(ISERROR(VLOOKUP("Celkem",'Léky Recepty'!B:H,5,0)),0,VLOOKUP("Celkem",'Léky Recepty'!B:H,5,0))</f>
        <v>0.63212693232474604</v>
      </c>
      <c r="E11" s="196">
        <f t="shared" si="0"/>
        <v>1.0535448872079101</v>
      </c>
    </row>
    <row r="12" spans="1:5" ht="14.4" customHeight="1" x14ac:dyDescent="0.3">
      <c r="A12" s="335" t="str">
        <f>HYPERLINK("#'LRp PL'!A1","Plnění pozitivního listu (min. 80%)")</f>
        <v>Plnění pozitivního listu (min. 80%)</v>
      </c>
      <c r="B12" s="198" t="s">
        <v>158</v>
      </c>
      <c r="C12" s="200">
        <v>0.8</v>
      </c>
      <c r="D12" s="200">
        <f>IF(ISERROR(VLOOKUP("Celkem",'LRp PL'!A:F,5,0)),0,VLOOKUP("Celkem",'LRp PL'!A:F,5,0))</f>
        <v>0.51509464894258972</v>
      </c>
      <c r="E12" s="196">
        <f t="shared" si="0"/>
        <v>0.64386831117823706</v>
      </c>
    </row>
    <row r="13" spans="1:5" ht="14.4" customHeight="1" x14ac:dyDescent="0.3">
      <c r="A13" s="201" t="s">
        <v>167</v>
      </c>
      <c r="B13" s="198"/>
      <c r="C13" s="199"/>
      <c r="D13" s="199"/>
      <c r="E13" s="196"/>
    </row>
    <row r="14" spans="1:5" ht="14.4" customHeight="1" x14ac:dyDescent="0.3">
      <c r="A14" s="202" t="s">
        <v>171</v>
      </c>
      <c r="B14" s="198"/>
      <c r="C14" s="195"/>
      <c r="D14" s="195"/>
      <c r="E14" s="196"/>
    </row>
    <row r="15" spans="1:5" ht="14.4" customHeight="1" x14ac:dyDescent="0.3">
      <c r="A15" s="203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5" s="198" t="s">
        <v>120</v>
      </c>
      <c r="C15" s="199">
        <f>IF(ISERROR(HI!F6),"",HI!F6)</f>
        <v>28256.665631774904</v>
      </c>
      <c r="D15" s="199">
        <f>IF(ISERROR(HI!E6),"",HI!E6)</f>
        <v>27881.335620000009</v>
      </c>
      <c r="E15" s="196">
        <f t="shared" si="0"/>
        <v>0.98671711600137169</v>
      </c>
    </row>
    <row r="16" spans="1:5" ht="14.4" customHeight="1" thickBot="1" x14ac:dyDescent="0.35">
      <c r="A16" s="204" t="str">
        <f>HYPERLINK("#HI!A1","Osobní náklady")</f>
        <v>Osobní náklady</v>
      </c>
      <c r="B16" s="198"/>
      <c r="C16" s="195">
        <f ca="1">IF(ISERROR(VLOOKUP("Osobní náklady (Kč) *",INDIRECT("HI!$A:$G"),6,0)),0,VLOOKUP("Osobní náklady (Kč) *",INDIRECT("HI!$A:$G"),6,0))</f>
        <v>43095.500741210941</v>
      </c>
      <c r="D16" s="195">
        <f ca="1">IF(ISERROR(VLOOKUP("Osobní náklady (Kč) *",INDIRECT("HI!$A:$G"),5,0)),0,VLOOKUP("Osobní náklady (Kč) *",INDIRECT("HI!$A:$G"),5,0))</f>
        <v>45429.541700000002</v>
      </c>
      <c r="E16" s="196">
        <f ca="1">IF(C16=0,0,D16/C16)</f>
        <v>1.0541597363679565</v>
      </c>
    </row>
    <row r="17" spans="1:5" ht="14.4" customHeight="1" thickBot="1" x14ac:dyDescent="0.35">
      <c r="A17" s="208"/>
      <c r="B17" s="209"/>
      <c r="C17" s="210"/>
      <c r="D17" s="210"/>
      <c r="E17" s="211"/>
    </row>
    <row r="18" spans="1:5" ht="14.4" customHeight="1" thickBot="1" x14ac:dyDescent="0.35">
      <c r="A18" s="212" t="str">
        <f>HYPERLINK("#HI!A1","VÝNOSY CELKEM (v tisících)")</f>
        <v>VÝNOSY CELKEM (v tisících)</v>
      </c>
      <c r="B18" s="213"/>
      <c r="C18" s="214">
        <f ca="1">IF(ISERROR(VLOOKUP("Výnosy celkem",INDIRECT("HI!$A:$G"),6,0)),0,VLOOKUP("Výnosy celkem",INDIRECT("HI!$A:$G"),6,0))</f>
        <v>83822.17823000002</v>
      </c>
      <c r="D18" s="214">
        <f ca="1">IF(ISERROR(VLOOKUP("Výnosy celkem",INDIRECT("HI!$A:$G"),5,0)),0,VLOOKUP("Výnosy celkem",INDIRECT("HI!$A:$G"),5,0))</f>
        <v>84084.457129999995</v>
      </c>
      <c r="E18" s="215">
        <f t="shared" ref="E18:E26" ca="1" si="1">IF(C18=0,0,D18/C18)</f>
        <v>1.0031289917005057</v>
      </c>
    </row>
    <row r="19" spans="1:5" ht="14.4" customHeight="1" x14ac:dyDescent="0.3">
      <c r="A19" s="216" t="str">
        <f>HYPERLINK("#HI!A1","Ambulance (body za výkony + Kč za ZUM a ZULP)")</f>
        <v>Ambulance (body za výkony + Kč za ZUM a ZULP)</v>
      </c>
      <c r="B19" s="194"/>
      <c r="C19" s="195">
        <f ca="1">IF(ISERROR(VLOOKUP("Ambulance *",INDIRECT("HI!$A:$G"),6,0)),0,VLOOKUP("Ambulance *",INDIRECT("HI!$A:$G"),6,0))</f>
        <v>83822.17823000002</v>
      </c>
      <c r="D19" s="195">
        <f ca="1">IF(ISERROR(VLOOKUP("Ambulance *",INDIRECT("HI!$A:$G"),5,0)),0,VLOOKUP("Ambulance *",INDIRECT("HI!$A:$G"),5,0))</f>
        <v>84084.457129999995</v>
      </c>
      <c r="E19" s="196">
        <f t="shared" ca="1" si="1"/>
        <v>1.0031289917005057</v>
      </c>
    </row>
    <row r="20" spans="1:5" ht="14.4" customHeight="1" x14ac:dyDescent="0.3">
      <c r="A20" s="343" t="str">
        <f>HYPERLINK("#'ZV Vykáz.-A'!A1","Zdravotní výkony vykázané u ambulantních pacientů (min. 100 % 2016)")</f>
        <v>Zdravotní výkony vykázané u ambulantních pacientů (min. 100 % 2016)</v>
      </c>
      <c r="B20" s="344" t="s">
        <v>134</v>
      </c>
      <c r="C20" s="200">
        <v>1</v>
      </c>
      <c r="D20" s="200">
        <f>IF(ISERROR(VLOOKUP("Celkem:",'ZV Vykáz.-A'!$A:$AB,10,0)),"",VLOOKUP("Celkem:",'ZV Vykáz.-A'!$A:$AB,10,0))</f>
        <v>1.0031289917005057</v>
      </c>
      <c r="E20" s="196">
        <f t="shared" si="1"/>
        <v>1.0031289917005057</v>
      </c>
    </row>
    <row r="21" spans="1:5" ht="14.4" customHeight="1" x14ac:dyDescent="0.3">
      <c r="A21" s="342" t="str">
        <f>HYPERLINK("#'ZV Vykáz.-A'!A1","Specializovaná ambulantní péče")</f>
        <v>Specializovaná ambulantní péče</v>
      </c>
      <c r="B21" s="344" t="s">
        <v>134</v>
      </c>
      <c r="C21" s="200">
        <v>1</v>
      </c>
      <c r="D21" s="334">
        <f>IF(ISERROR(VLOOKUP("Specializovaná ambulantní péče",'ZV Vykáz.-A'!$A:$AB,10,0)),"",VLOOKUP("Specializovaná ambulantní péče",'ZV Vykáz.-A'!$A:$AB,10,0))</f>
        <v>0.83492351553564892</v>
      </c>
      <c r="E21" s="196">
        <f t="shared" si="1"/>
        <v>0.83492351553564892</v>
      </c>
    </row>
    <row r="22" spans="1:5" ht="14.4" customHeight="1" x14ac:dyDescent="0.3">
      <c r="A22" s="342" t="str">
        <f>HYPERLINK("#'ZV Vykáz.-A'!A1","Ambulantní péče ve vyjmenovaných odbornostech (§9)")</f>
        <v>Ambulantní péče ve vyjmenovaných odbornostech (§9)</v>
      </c>
      <c r="B22" s="344" t="s">
        <v>134</v>
      </c>
      <c r="C22" s="200">
        <v>1</v>
      </c>
      <c r="D22" s="334">
        <f>IF(ISERROR(VLOOKUP("Ambulantní péče ve vyjmenovaných odbornostech (§9) *",'ZV Vykáz.-A'!$A:$AB,10,0)),"",VLOOKUP("Ambulantní péče ve vyjmenovaných odbornostech (§9) *",'ZV Vykáz.-A'!$A:$AB,10,0))</f>
        <v>1.0101664044054466</v>
      </c>
      <c r="E22" s="196">
        <f>IF(OR(C22=0,D22=""),0,IF(C22="","",D22/C22))</f>
        <v>1.0101664044054466</v>
      </c>
    </row>
    <row r="23" spans="1:5" ht="14.4" customHeight="1" x14ac:dyDescent="0.3">
      <c r="A23" s="217" t="str">
        <f>HYPERLINK("#'ZV Vykáz.-H'!A1","Zdravotní výkony vykázané u hospitalizovaných pacientů (max. 85 %)")</f>
        <v>Zdravotní výkony vykázané u hospitalizovaných pacientů (max. 85 %)</v>
      </c>
      <c r="B23" s="344" t="s">
        <v>136</v>
      </c>
      <c r="C23" s="200">
        <v>0.85</v>
      </c>
      <c r="D23" s="200">
        <f>IF(ISERROR(VLOOKUP("Celkem:",'ZV Vykáz.-H'!$A:$S,7,0)),"",VLOOKUP("Celkem:",'ZV Vykáz.-H'!$A:$S,7,0))</f>
        <v>0.96749119735970657</v>
      </c>
      <c r="E23" s="196">
        <f t="shared" si="1"/>
        <v>1.1382249380702429</v>
      </c>
    </row>
    <row r="24" spans="1:5" ht="14.4" customHeight="1" x14ac:dyDescent="0.3">
      <c r="A24" s="218" t="str">
        <f>HYPERLINK("#HI!A1","Hospitalizace (casemix * 30000)")</f>
        <v>Hospitalizace (casemix * 30000)</v>
      </c>
      <c r="B24" s="198"/>
      <c r="C24" s="195">
        <f ca="1">IF(ISERROR(VLOOKUP("Hospitalizace *",INDIRECT("HI!$A:$G"),6,0)),0,VLOOKUP("Hospitalizace *",INDIRECT("HI!$A:$G"),6,0))</f>
        <v>0</v>
      </c>
      <c r="D24" s="195">
        <f ca="1">IF(ISERROR(VLOOKUP("Hospitalizace *",INDIRECT("HI!$A:$G"),5,0)),0,VLOOKUP("Hospitalizace *",INDIRECT("HI!$A:$G"),5,0))</f>
        <v>0</v>
      </c>
      <c r="E24" s="196">
        <f ca="1">IF(C24=0,0,D24/C24)</f>
        <v>0</v>
      </c>
    </row>
    <row r="25" spans="1:5" ht="14.4" customHeight="1" x14ac:dyDescent="0.3">
      <c r="A25" s="217" t="str">
        <f>HYPERLINK("#'ALOS'!A1","Průměrná délka hospitalizace (max. 100 % republikového průměru)")</f>
        <v>Průměrná délka hospitalizace (max. 100 % republikového průměru)</v>
      </c>
      <c r="B25" s="198" t="s">
        <v>73</v>
      </c>
      <c r="C25" s="200">
        <v>1</v>
      </c>
      <c r="D25" s="219" t="str">
        <f>IF(ISERROR(INDEX(ALOS!$E:$E,COUNT(ALOS!$E:$E)+32)),0,INDEX(ALOS!$E:$E,COUNT(ALOS!$E:$E)+32))</f>
        <v>%</v>
      </c>
      <c r="E25" s="196" t="e">
        <f t="shared" si="1"/>
        <v>#VALUE!</v>
      </c>
    </row>
    <row r="26" spans="1:5" ht="27.6" x14ac:dyDescent="0.3">
      <c r="A26" s="220" t="str">
        <f>HYPERLINK("#'ZV Vyžád.'!A1","Zdravotní výkony (vybraných odborností) vyžádané v rámci hospitalizace (95 % při splnění casemixu 100 %, při nesplnění casemixu 100 % snížení limitu o dvojnásobek procentních bodů, o který nebylo dosaženo casemixu 100 %)")</f>
        <v>Zdravotní výkony (vybraných odborností) vyžádané v rámci hospitalizace (95 % při splnění casemixu 100 %, při nesplnění casemixu 100 % snížení limitu o dvojnásobek procentních bodů, o který nebylo dosaženo casemixu 100 %)</v>
      </c>
      <c r="B26" s="198" t="s">
        <v>131</v>
      </c>
      <c r="C26" s="200" t="e">
        <f>IF(#REF!&gt;1,95%,95%-2*ABS(#REF!-#REF!))</f>
        <v>#REF!</v>
      </c>
      <c r="D26" s="200" t="str">
        <f>IF(ISERROR(VLOOKUP("Celkem:",'ZV Vyžád.'!$A:$M,7,0)),"",VLOOKUP("Celkem:",'ZV Vyžád.'!$A:$M,7,0))</f>
        <v/>
      </c>
      <c r="E26" s="196" t="e">
        <f t="shared" si="1"/>
        <v>#REF!</v>
      </c>
    </row>
    <row r="27" spans="1:5" ht="14.4" customHeight="1" thickBot="1" x14ac:dyDescent="0.35">
      <c r="A27" s="221" t="s">
        <v>168</v>
      </c>
      <c r="B27" s="205"/>
      <c r="C27" s="206"/>
      <c r="D27" s="206"/>
      <c r="E27" s="207"/>
    </row>
    <row r="28" spans="1:5" ht="14.4" customHeight="1" thickBot="1" x14ac:dyDescent="0.35">
      <c r="A28" s="222"/>
      <c r="B28" s="223"/>
      <c r="C28" s="224"/>
      <c r="D28" s="224"/>
      <c r="E28" s="225"/>
    </row>
    <row r="29" spans="1:5" ht="14.4" customHeight="1" thickBot="1" x14ac:dyDescent="0.35">
      <c r="A29" s="226" t="s">
        <v>169</v>
      </c>
      <c r="B29" s="227"/>
      <c r="C29" s="228"/>
      <c r="D29" s="228"/>
      <c r="E29" s="229"/>
    </row>
  </sheetData>
  <mergeCells count="1">
    <mergeCell ref="A1:E1"/>
  </mergeCells>
  <conditionalFormatting sqref="E5">
    <cfRule type="cellIs" dxfId="78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77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76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9">
    <cfRule type="cellIs" dxfId="75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24">
    <cfRule type="cellIs" dxfId="74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73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9">
    <cfRule type="cellIs" dxfId="72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18 E8 E11:E12 E20:E21">
    <cfRule type="cellIs" dxfId="71" priority="48" operator="lessThan">
      <formula>1</formula>
    </cfRule>
    <cfRule type="iconSet" priority="49">
      <iconSet iconSet="3Symbols2">
        <cfvo type="percent" val="0"/>
        <cfvo type="num" val="1"/>
        <cfvo type="num" val="1"/>
      </iconSet>
    </cfRule>
  </conditionalFormatting>
  <conditionalFormatting sqref="E25:E26 E4 E7 E15 E22:E23">
    <cfRule type="cellIs" dxfId="70" priority="50" operator="greaterThan">
      <formula>1</formula>
    </cfRule>
    <cfRule type="iconSet" priority="51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E20:E21 E23" evalError="1"/>
    <ignoredError sqref="E22" formula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W63"/>
  <sheetViews>
    <sheetView showGridLines="0" workbookViewId="0"/>
  </sheetViews>
  <sheetFormatPr defaultRowHeight="14.4" x14ac:dyDescent="0.3"/>
  <cols>
    <col min="1" max="16384" width="8.88671875" style="268"/>
  </cols>
  <sheetData>
    <row r="1" spans="1:49" x14ac:dyDescent="0.3">
      <c r="A1" s="268" t="s">
        <v>2144</v>
      </c>
    </row>
    <row r="2" spans="1:49" x14ac:dyDescent="0.3">
      <c r="A2" s="272" t="s">
        <v>272</v>
      </c>
    </row>
    <row r="3" spans="1:49" x14ac:dyDescent="0.3">
      <c r="A3" s="268" t="s">
        <v>180</v>
      </c>
      <c r="B3" s="291">
        <v>2017</v>
      </c>
      <c r="D3" s="269">
        <f>MAX(D5:D1048576)</f>
        <v>8</v>
      </c>
      <c r="F3" s="269">
        <f>SUMIF($E5:$E1048576,"&lt;10",F5:F1048576)</f>
        <v>35753513.43</v>
      </c>
      <c r="G3" s="269">
        <f t="shared" ref="G3:AW3" si="0">SUMIF($E5:$E1048576,"&lt;10",G5:G1048576)</f>
        <v>0</v>
      </c>
      <c r="H3" s="269">
        <f t="shared" si="0"/>
        <v>0</v>
      </c>
      <c r="I3" s="269">
        <f t="shared" si="0"/>
        <v>1362580</v>
      </c>
      <c r="J3" s="269">
        <f t="shared" si="0"/>
        <v>3739801</v>
      </c>
      <c r="K3" s="269">
        <f t="shared" si="0"/>
        <v>0</v>
      </c>
      <c r="L3" s="269">
        <f t="shared" si="0"/>
        <v>12010896</v>
      </c>
      <c r="M3" s="269">
        <f t="shared" si="0"/>
        <v>0</v>
      </c>
      <c r="N3" s="269">
        <f t="shared" si="0"/>
        <v>0</v>
      </c>
      <c r="O3" s="269">
        <f t="shared" si="0"/>
        <v>0</v>
      </c>
      <c r="P3" s="269">
        <f t="shared" si="0"/>
        <v>0</v>
      </c>
      <c r="Q3" s="269">
        <f t="shared" si="0"/>
        <v>846876.25</v>
      </c>
      <c r="R3" s="269">
        <f t="shared" si="0"/>
        <v>1261906.25</v>
      </c>
      <c r="S3" s="269">
        <f t="shared" si="0"/>
        <v>0</v>
      </c>
      <c r="T3" s="269">
        <f t="shared" si="0"/>
        <v>0</v>
      </c>
      <c r="U3" s="269">
        <f t="shared" si="0"/>
        <v>0</v>
      </c>
      <c r="V3" s="269">
        <f t="shared" si="0"/>
        <v>16369844.430000002</v>
      </c>
      <c r="W3" s="269">
        <f t="shared" si="0"/>
        <v>0</v>
      </c>
      <c r="X3" s="269">
        <f t="shared" si="0"/>
        <v>0</v>
      </c>
      <c r="Y3" s="269">
        <f t="shared" si="0"/>
        <v>0</v>
      </c>
      <c r="Z3" s="269">
        <f t="shared" si="0"/>
        <v>0</v>
      </c>
      <c r="AA3" s="269">
        <f t="shared" si="0"/>
        <v>0</v>
      </c>
      <c r="AB3" s="269">
        <f t="shared" si="0"/>
        <v>0</v>
      </c>
      <c r="AC3" s="269">
        <f t="shared" si="0"/>
        <v>0</v>
      </c>
      <c r="AD3" s="269">
        <f t="shared" si="0"/>
        <v>0</v>
      </c>
      <c r="AE3" s="269">
        <f t="shared" si="0"/>
        <v>0</v>
      </c>
      <c r="AF3" s="269">
        <f t="shared" si="0"/>
        <v>0</v>
      </c>
      <c r="AG3" s="269">
        <f t="shared" si="0"/>
        <v>0</v>
      </c>
      <c r="AH3" s="269">
        <f t="shared" si="0"/>
        <v>0</v>
      </c>
      <c r="AI3" s="269">
        <f t="shared" si="0"/>
        <v>0</v>
      </c>
      <c r="AJ3" s="269">
        <f t="shared" si="0"/>
        <v>0</v>
      </c>
      <c r="AK3" s="269">
        <f t="shared" si="0"/>
        <v>0</v>
      </c>
      <c r="AL3" s="269">
        <f t="shared" si="0"/>
        <v>0</v>
      </c>
      <c r="AM3" s="269">
        <f t="shared" si="0"/>
        <v>0</v>
      </c>
      <c r="AN3" s="269">
        <f t="shared" si="0"/>
        <v>0</v>
      </c>
      <c r="AO3" s="269">
        <f t="shared" si="0"/>
        <v>0</v>
      </c>
      <c r="AP3" s="269">
        <f t="shared" si="0"/>
        <v>0</v>
      </c>
      <c r="AQ3" s="269">
        <f t="shared" si="0"/>
        <v>0</v>
      </c>
      <c r="AR3" s="269">
        <f t="shared" si="0"/>
        <v>0</v>
      </c>
      <c r="AS3" s="269">
        <f t="shared" si="0"/>
        <v>0</v>
      </c>
      <c r="AT3" s="269">
        <f t="shared" si="0"/>
        <v>161609.5</v>
      </c>
      <c r="AU3" s="269">
        <f t="shared" si="0"/>
        <v>0</v>
      </c>
      <c r="AV3" s="269">
        <f t="shared" si="0"/>
        <v>0</v>
      </c>
      <c r="AW3" s="269">
        <f t="shared" si="0"/>
        <v>0</v>
      </c>
    </row>
    <row r="4" spans="1:49" x14ac:dyDescent="0.3">
      <c r="A4" s="268" t="s">
        <v>181</v>
      </c>
      <c r="B4" s="291">
        <v>1</v>
      </c>
      <c r="C4" s="270" t="s">
        <v>5</v>
      </c>
      <c r="D4" s="271" t="s">
        <v>68</v>
      </c>
      <c r="E4" s="271" t="s">
        <v>179</v>
      </c>
      <c r="F4" s="271" t="s">
        <v>3</v>
      </c>
      <c r="G4" s="271">
        <v>0</v>
      </c>
      <c r="H4" s="271">
        <v>25</v>
      </c>
      <c r="I4" s="271">
        <v>30</v>
      </c>
      <c r="J4" s="271">
        <v>99</v>
      </c>
      <c r="K4" s="271">
        <v>100</v>
      </c>
      <c r="L4" s="271">
        <v>101</v>
      </c>
      <c r="M4" s="271">
        <v>102</v>
      </c>
      <c r="N4" s="271">
        <v>103</v>
      </c>
      <c r="O4" s="271">
        <v>203</v>
      </c>
      <c r="P4" s="271">
        <v>302</v>
      </c>
      <c r="Q4" s="271">
        <v>303</v>
      </c>
      <c r="R4" s="271">
        <v>304</v>
      </c>
      <c r="S4" s="271">
        <v>305</v>
      </c>
      <c r="T4" s="271">
        <v>306</v>
      </c>
      <c r="U4" s="271">
        <v>407</v>
      </c>
      <c r="V4" s="271">
        <v>408</v>
      </c>
      <c r="W4" s="271">
        <v>409</v>
      </c>
      <c r="X4" s="271">
        <v>410</v>
      </c>
      <c r="Y4" s="271">
        <v>415</v>
      </c>
      <c r="Z4" s="271">
        <v>416</v>
      </c>
      <c r="AA4" s="271">
        <v>418</v>
      </c>
      <c r="AB4" s="271">
        <v>419</v>
      </c>
      <c r="AC4" s="271">
        <v>420</v>
      </c>
      <c r="AD4" s="271">
        <v>421</v>
      </c>
      <c r="AE4" s="271">
        <v>422</v>
      </c>
      <c r="AF4" s="271">
        <v>520</v>
      </c>
      <c r="AG4" s="271">
        <v>521</v>
      </c>
      <c r="AH4" s="271">
        <v>522</v>
      </c>
      <c r="AI4" s="271">
        <v>523</v>
      </c>
      <c r="AJ4" s="271">
        <v>524</v>
      </c>
      <c r="AK4" s="271">
        <v>525</v>
      </c>
      <c r="AL4" s="271">
        <v>526</v>
      </c>
      <c r="AM4" s="271">
        <v>527</v>
      </c>
      <c r="AN4" s="271">
        <v>528</v>
      </c>
      <c r="AO4" s="271">
        <v>629</v>
      </c>
      <c r="AP4" s="271">
        <v>630</v>
      </c>
      <c r="AQ4" s="271">
        <v>636</v>
      </c>
      <c r="AR4" s="271">
        <v>637</v>
      </c>
      <c r="AS4" s="271">
        <v>640</v>
      </c>
      <c r="AT4" s="271">
        <v>642</v>
      </c>
      <c r="AU4" s="271">
        <v>743</v>
      </c>
      <c r="AV4" s="271">
        <v>745</v>
      </c>
      <c r="AW4" s="271">
        <v>746</v>
      </c>
    </row>
    <row r="5" spans="1:49" x14ac:dyDescent="0.3">
      <c r="A5" s="268" t="s">
        <v>182</v>
      </c>
      <c r="B5" s="291">
        <v>2</v>
      </c>
      <c r="C5" s="268">
        <v>34</v>
      </c>
      <c r="D5" s="268">
        <v>1</v>
      </c>
      <c r="E5" s="268">
        <v>1</v>
      </c>
      <c r="F5" s="268">
        <v>103.25</v>
      </c>
      <c r="G5" s="268">
        <v>0</v>
      </c>
      <c r="H5" s="268">
        <v>0</v>
      </c>
      <c r="I5" s="268">
        <v>8</v>
      </c>
      <c r="J5" s="268">
        <v>9.6</v>
      </c>
      <c r="K5" s="268">
        <v>0</v>
      </c>
      <c r="L5" s="268">
        <v>16</v>
      </c>
      <c r="M5" s="268">
        <v>0</v>
      </c>
      <c r="N5" s="268">
        <v>0</v>
      </c>
      <c r="O5" s="268">
        <v>0</v>
      </c>
      <c r="P5" s="268">
        <v>0</v>
      </c>
      <c r="Q5" s="268">
        <v>3.75</v>
      </c>
      <c r="R5" s="268">
        <v>4</v>
      </c>
      <c r="S5" s="268">
        <v>0</v>
      </c>
      <c r="T5" s="268">
        <v>0</v>
      </c>
      <c r="U5" s="268">
        <v>0</v>
      </c>
      <c r="V5" s="268">
        <v>60.900000000000006</v>
      </c>
      <c r="W5" s="268">
        <v>0</v>
      </c>
      <c r="X5" s="268">
        <v>0</v>
      </c>
      <c r="Y5" s="268">
        <v>0</v>
      </c>
      <c r="Z5" s="268">
        <v>0</v>
      </c>
      <c r="AA5" s="268">
        <v>0</v>
      </c>
      <c r="AB5" s="268">
        <v>0</v>
      </c>
      <c r="AC5" s="268">
        <v>0</v>
      </c>
      <c r="AD5" s="268">
        <v>0</v>
      </c>
      <c r="AE5" s="268">
        <v>0</v>
      </c>
      <c r="AF5" s="268">
        <v>0</v>
      </c>
      <c r="AG5" s="268">
        <v>0</v>
      </c>
      <c r="AH5" s="268">
        <v>0</v>
      </c>
      <c r="AI5" s="268">
        <v>0</v>
      </c>
      <c r="AJ5" s="268">
        <v>0</v>
      </c>
      <c r="AK5" s="268">
        <v>0</v>
      </c>
      <c r="AL5" s="268">
        <v>0</v>
      </c>
      <c r="AM5" s="268">
        <v>0</v>
      </c>
      <c r="AN5" s="268">
        <v>0</v>
      </c>
      <c r="AO5" s="268">
        <v>0</v>
      </c>
      <c r="AP5" s="268">
        <v>0</v>
      </c>
      <c r="AQ5" s="268">
        <v>0</v>
      </c>
      <c r="AR5" s="268">
        <v>0</v>
      </c>
      <c r="AS5" s="268">
        <v>0</v>
      </c>
      <c r="AT5" s="268">
        <v>1</v>
      </c>
      <c r="AU5" s="268">
        <v>0</v>
      </c>
      <c r="AV5" s="268">
        <v>0</v>
      </c>
      <c r="AW5" s="268">
        <v>0</v>
      </c>
    </row>
    <row r="6" spans="1:49" x14ac:dyDescent="0.3">
      <c r="A6" s="268" t="s">
        <v>183</v>
      </c>
      <c r="B6" s="291">
        <v>3</v>
      </c>
      <c r="C6" s="268">
        <v>34</v>
      </c>
      <c r="D6" s="268">
        <v>1</v>
      </c>
      <c r="E6" s="268">
        <v>2</v>
      </c>
      <c r="F6" s="268">
        <v>15620.5</v>
      </c>
      <c r="G6" s="268">
        <v>0</v>
      </c>
      <c r="H6" s="268">
        <v>0</v>
      </c>
      <c r="I6" s="268">
        <v>1016</v>
      </c>
      <c r="J6" s="268">
        <v>1633.6000000000001</v>
      </c>
      <c r="K6" s="268">
        <v>0</v>
      </c>
      <c r="L6" s="268">
        <v>2570.4</v>
      </c>
      <c r="M6" s="268">
        <v>0</v>
      </c>
      <c r="N6" s="268">
        <v>0</v>
      </c>
      <c r="O6" s="268">
        <v>0</v>
      </c>
      <c r="P6" s="268">
        <v>0</v>
      </c>
      <c r="Q6" s="268">
        <v>562.5</v>
      </c>
      <c r="R6" s="268">
        <v>653</v>
      </c>
      <c r="S6" s="268">
        <v>0</v>
      </c>
      <c r="T6" s="268">
        <v>0</v>
      </c>
      <c r="U6" s="268">
        <v>0</v>
      </c>
      <c r="V6" s="268">
        <v>9009</v>
      </c>
      <c r="W6" s="268">
        <v>0</v>
      </c>
      <c r="X6" s="268">
        <v>0</v>
      </c>
      <c r="Y6" s="268">
        <v>0</v>
      </c>
      <c r="Z6" s="268">
        <v>0</v>
      </c>
      <c r="AA6" s="268">
        <v>0</v>
      </c>
      <c r="AB6" s="268">
        <v>0</v>
      </c>
      <c r="AC6" s="268">
        <v>0</v>
      </c>
      <c r="AD6" s="268">
        <v>0</v>
      </c>
      <c r="AE6" s="268">
        <v>0</v>
      </c>
      <c r="AF6" s="268">
        <v>0</v>
      </c>
      <c r="AG6" s="268">
        <v>0</v>
      </c>
      <c r="AH6" s="268">
        <v>0</v>
      </c>
      <c r="AI6" s="268">
        <v>0</v>
      </c>
      <c r="AJ6" s="268">
        <v>0</v>
      </c>
      <c r="AK6" s="268">
        <v>0</v>
      </c>
      <c r="AL6" s="268">
        <v>0</v>
      </c>
      <c r="AM6" s="268">
        <v>0</v>
      </c>
      <c r="AN6" s="268">
        <v>0</v>
      </c>
      <c r="AO6" s="268">
        <v>0</v>
      </c>
      <c r="AP6" s="268">
        <v>0</v>
      </c>
      <c r="AQ6" s="268">
        <v>0</v>
      </c>
      <c r="AR6" s="268">
        <v>0</v>
      </c>
      <c r="AS6" s="268">
        <v>0</v>
      </c>
      <c r="AT6" s="268">
        <v>176</v>
      </c>
      <c r="AU6" s="268">
        <v>0</v>
      </c>
      <c r="AV6" s="268">
        <v>0</v>
      </c>
      <c r="AW6" s="268">
        <v>0</v>
      </c>
    </row>
    <row r="7" spans="1:49" x14ac:dyDescent="0.3">
      <c r="A7" s="268" t="s">
        <v>184</v>
      </c>
      <c r="B7" s="291">
        <v>4</v>
      </c>
      <c r="C7" s="268">
        <v>34</v>
      </c>
      <c r="D7" s="268">
        <v>1</v>
      </c>
      <c r="E7" s="268">
        <v>3</v>
      </c>
      <c r="F7" s="268">
        <v>111.8</v>
      </c>
      <c r="G7" s="268">
        <v>0</v>
      </c>
      <c r="H7" s="268">
        <v>0</v>
      </c>
      <c r="I7" s="268">
        <v>0</v>
      </c>
      <c r="J7" s="268">
        <v>64.8</v>
      </c>
      <c r="K7" s="268">
        <v>0</v>
      </c>
      <c r="L7" s="268">
        <v>47</v>
      </c>
      <c r="M7" s="268">
        <v>0</v>
      </c>
      <c r="N7" s="268">
        <v>0</v>
      </c>
      <c r="O7" s="268">
        <v>0</v>
      </c>
      <c r="P7" s="268">
        <v>0</v>
      </c>
      <c r="Q7" s="268">
        <v>0</v>
      </c>
      <c r="R7" s="268">
        <v>0</v>
      </c>
      <c r="S7" s="268">
        <v>0</v>
      </c>
      <c r="T7" s="268">
        <v>0</v>
      </c>
      <c r="U7" s="268">
        <v>0</v>
      </c>
      <c r="V7" s="268">
        <v>0</v>
      </c>
      <c r="W7" s="268">
        <v>0</v>
      </c>
      <c r="X7" s="268">
        <v>0</v>
      </c>
      <c r="Y7" s="268">
        <v>0</v>
      </c>
      <c r="Z7" s="268">
        <v>0</v>
      </c>
      <c r="AA7" s="268">
        <v>0</v>
      </c>
      <c r="AB7" s="268">
        <v>0</v>
      </c>
      <c r="AC7" s="268">
        <v>0</v>
      </c>
      <c r="AD7" s="268">
        <v>0</v>
      </c>
      <c r="AE7" s="268">
        <v>0</v>
      </c>
      <c r="AF7" s="268">
        <v>0</v>
      </c>
      <c r="AG7" s="268">
        <v>0</v>
      </c>
      <c r="AH7" s="268">
        <v>0</v>
      </c>
      <c r="AI7" s="268">
        <v>0</v>
      </c>
      <c r="AJ7" s="268">
        <v>0</v>
      </c>
      <c r="AK7" s="268">
        <v>0</v>
      </c>
      <c r="AL7" s="268">
        <v>0</v>
      </c>
      <c r="AM7" s="268">
        <v>0</v>
      </c>
      <c r="AN7" s="268">
        <v>0</v>
      </c>
      <c r="AO7" s="268">
        <v>0</v>
      </c>
      <c r="AP7" s="268">
        <v>0</v>
      </c>
      <c r="AQ7" s="268">
        <v>0</v>
      </c>
      <c r="AR7" s="268">
        <v>0</v>
      </c>
      <c r="AS7" s="268">
        <v>0</v>
      </c>
      <c r="AT7" s="268">
        <v>0</v>
      </c>
      <c r="AU7" s="268">
        <v>0</v>
      </c>
      <c r="AV7" s="268">
        <v>0</v>
      </c>
      <c r="AW7" s="268">
        <v>0</v>
      </c>
    </row>
    <row r="8" spans="1:49" x14ac:dyDescent="0.3">
      <c r="A8" s="268" t="s">
        <v>185</v>
      </c>
      <c r="B8" s="291">
        <v>5</v>
      </c>
      <c r="C8" s="268">
        <v>34</v>
      </c>
      <c r="D8" s="268">
        <v>1</v>
      </c>
      <c r="E8" s="268">
        <v>4</v>
      </c>
      <c r="F8" s="268">
        <v>716.45</v>
      </c>
      <c r="G8" s="268">
        <v>0</v>
      </c>
      <c r="H8" s="268">
        <v>0</v>
      </c>
      <c r="I8" s="268">
        <v>0</v>
      </c>
      <c r="J8" s="268">
        <v>175.20000000000002</v>
      </c>
      <c r="K8" s="268">
        <v>0</v>
      </c>
      <c r="L8" s="268">
        <v>385</v>
      </c>
      <c r="M8" s="268">
        <v>0</v>
      </c>
      <c r="N8" s="268">
        <v>0</v>
      </c>
      <c r="O8" s="268">
        <v>0</v>
      </c>
      <c r="P8" s="268">
        <v>0</v>
      </c>
      <c r="Q8" s="268">
        <v>0</v>
      </c>
      <c r="R8" s="268">
        <v>37.5</v>
      </c>
      <c r="S8" s="268">
        <v>0</v>
      </c>
      <c r="T8" s="268">
        <v>0</v>
      </c>
      <c r="U8" s="268">
        <v>0</v>
      </c>
      <c r="V8" s="268">
        <v>118.75</v>
      </c>
      <c r="W8" s="268">
        <v>0</v>
      </c>
      <c r="X8" s="268">
        <v>0</v>
      </c>
      <c r="Y8" s="268">
        <v>0</v>
      </c>
      <c r="Z8" s="268">
        <v>0</v>
      </c>
      <c r="AA8" s="268">
        <v>0</v>
      </c>
      <c r="AB8" s="268">
        <v>0</v>
      </c>
      <c r="AC8" s="268">
        <v>0</v>
      </c>
      <c r="AD8" s="268">
        <v>0</v>
      </c>
      <c r="AE8" s="268">
        <v>0</v>
      </c>
      <c r="AF8" s="268">
        <v>0</v>
      </c>
      <c r="AG8" s="268">
        <v>0</v>
      </c>
      <c r="AH8" s="268">
        <v>0</v>
      </c>
      <c r="AI8" s="268">
        <v>0</v>
      </c>
      <c r="AJ8" s="268">
        <v>0</v>
      </c>
      <c r="AK8" s="268">
        <v>0</v>
      </c>
      <c r="AL8" s="268">
        <v>0</v>
      </c>
      <c r="AM8" s="268">
        <v>0</v>
      </c>
      <c r="AN8" s="268">
        <v>0</v>
      </c>
      <c r="AO8" s="268">
        <v>0</v>
      </c>
      <c r="AP8" s="268">
        <v>0</v>
      </c>
      <c r="AQ8" s="268">
        <v>0</v>
      </c>
      <c r="AR8" s="268">
        <v>0</v>
      </c>
      <c r="AS8" s="268">
        <v>0</v>
      </c>
      <c r="AT8" s="268">
        <v>0</v>
      </c>
      <c r="AU8" s="268">
        <v>0</v>
      </c>
      <c r="AV8" s="268">
        <v>0</v>
      </c>
      <c r="AW8" s="268">
        <v>0</v>
      </c>
    </row>
    <row r="9" spans="1:49" x14ac:dyDescent="0.3">
      <c r="A9" s="268" t="s">
        <v>186</v>
      </c>
      <c r="B9" s="291">
        <v>6</v>
      </c>
      <c r="C9" s="268">
        <v>34</v>
      </c>
      <c r="D9" s="268">
        <v>1</v>
      </c>
      <c r="E9" s="268">
        <v>6</v>
      </c>
      <c r="F9" s="268">
        <v>4573438</v>
      </c>
      <c r="G9" s="268">
        <v>0</v>
      </c>
      <c r="H9" s="268">
        <v>0</v>
      </c>
      <c r="I9" s="268">
        <v>166070</v>
      </c>
      <c r="J9" s="268">
        <v>456720</v>
      </c>
      <c r="K9" s="268">
        <v>0</v>
      </c>
      <c r="L9" s="268">
        <v>1517876</v>
      </c>
      <c r="M9" s="268">
        <v>0</v>
      </c>
      <c r="N9" s="268">
        <v>0</v>
      </c>
      <c r="O9" s="268">
        <v>0</v>
      </c>
      <c r="P9" s="268">
        <v>0</v>
      </c>
      <c r="Q9" s="268">
        <v>107910</v>
      </c>
      <c r="R9" s="268">
        <v>167335</v>
      </c>
      <c r="S9" s="268">
        <v>0</v>
      </c>
      <c r="T9" s="268">
        <v>0</v>
      </c>
      <c r="U9" s="268">
        <v>0</v>
      </c>
      <c r="V9" s="268">
        <v>2139597</v>
      </c>
      <c r="W9" s="268">
        <v>0</v>
      </c>
      <c r="X9" s="268">
        <v>0</v>
      </c>
      <c r="Y9" s="268">
        <v>0</v>
      </c>
      <c r="Z9" s="268">
        <v>0</v>
      </c>
      <c r="AA9" s="268">
        <v>0</v>
      </c>
      <c r="AB9" s="268">
        <v>0</v>
      </c>
      <c r="AC9" s="268">
        <v>0</v>
      </c>
      <c r="AD9" s="268">
        <v>0</v>
      </c>
      <c r="AE9" s="268">
        <v>0</v>
      </c>
      <c r="AF9" s="268">
        <v>0</v>
      </c>
      <c r="AG9" s="268">
        <v>0</v>
      </c>
      <c r="AH9" s="268">
        <v>0</v>
      </c>
      <c r="AI9" s="268">
        <v>0</v>
      </c>
      <c r="AJ9" s="268">
        <v>0</v>
      </c>
      <c r="AK9" s="268">
        <v>0</v>
      </c>
      <c r="AL9" s="268">
        <v>0</v>
      </c>
      <c r="AM9" s="268">
        <v>0</v>
      </c>
      <c r="AN9" s="268">
        <v>0</v>
      </c>
      <c r="AO9" s="268">
        <v>0</v>
      </c>
      <c r="AP9" s="268">
        <v>0</v>
      </c>
      <c r="AQ9" s="268">
        <v>0</v>
      </c>
      <c r="AR9" s="268">
        <v>0</v>
      </c>
      <c r="AS9" s="268">
        <v>0</v>
      </c>
      <c r="AT9" s="268">
        <v>17930</v>
      </c>
      <c r="AU9" s="268">
        <v>0</v>
      </c>
      <c r="AV9" s="268">
        <v>0</v>
      </c>
      <c r="AW9" s="268">
        <v>0</v>
      </c>
    </row>
    <row r="10" spans="1:49" x14ac:dyDescent="0.3">
      <c r="A10" s="268" t="s">
        <v>187</v>
      </c>
      <c r="B10" s="291">
        <v>7</v>
      </c>
      <c r="C10" s="268">
        <v>34</v>
      </c>
      <c r="D10" s="268">
        <v>1</v>
      </c>
      <c r="E10" s="268">
        <v>9</v>
      </c>
      <c r="F10" s="268">
        <v>102728</v>
      </c>
      <c r="G10" s="268">
        <v>0</v>
      </c>
      <c r="H10" s="268">
        <v>0</v>
      </c>
      <c r="I10" s="268">
        <v>18300</v>
      </c>
      <c r="J10" s="268">
        <v>8410</v>
      </c>
      <c r="K10" s="268">
        <v>0</v>
      </c>
      <c r="L10" s="268">
        <v>44610</v>
      </c>
      <c r="M10" s="268">
        <v>0</v>
      </c>
      <c r="N10" s="268">
        <v>0</v>
      </c>
      <c r="O10" s="268">
        <v>0</v>
      </c>
      <c r="P10" s="268">
        <v>0</v>
      </c>
      <c r="Q10" s="268">
        <v>0</v>
      </c>
      <c r="R10" s="268">
        <v>0</v>
      </c>
      <c r="S10" s="268">
        <v>0</v>
      </c>
      <c r="T10" s="268">
        <v>0</v>
      </c>
      <c r="U10" s="268">
        <v>0</v>
      </c>
      <c r="V10" s="268">
        <v>31408</v>
      </c>
      <c r="W10" s="268">
        <v>0</v>
      </c>
      <c r="X10" s="268">
        <v>0</v>
      </c>
      <c r="Y10" s="268">
        <v>0</v>
      </c>
      <c r="Z10" s="268">
        <v>0</v>
      </c>
      <c r="AA10" s="268">
        <v>0</v>
      </c>
      <c r="AB10" s="268">
        <v>0</v>
      </c>
      <c r="AC10" s="268">
        <v>0</v>
      </c>
      <c r="AD10" s="268">
        <v>0</v>
      </c>
      <c r="AE10" s="268">
        <v>0</v>
      </c>
      <c r="AF10" s="268">
        <v>0</v>
      </c>
      <c r="AG10" s="268">
        <v>0</v>
      </c>
      <c r="AH10" s="268">
        <v>0</v>
      </c>
      <c r="AI10" s="268">
        <v>0</v>
      </c>
      <c r="AJ10" s="268">
        <v>0</v>
      </c>
      <c r="AK10" s="268">
        <v>0</v>
      </c>
      <c r="AL10" s="268">
        <v>0</v>
      </c>
      <c r="AM10" s="268">
        <v>0</v>
      </c>
      <c r="AN10" s="268">
        <v>0</v>
      </c>
      <c r="AO10" s="268">
        <v>0</v>
      </c>
      <c r="AP10" s="268">
        <v>0</v>
      </c>
      <c r="AQ10" s="268">
        <v>0</v>
      </c>
      <c r="AR10" s="268">
        <v>0</v>
      </c>
      <c r="AS10" s="268">
        <v>0</v>
      </c>
      <c r="AT10" s="268">
        <v>0</v>
      </c>
      <c r="AU10" s="268">
        <v>0</v>
      </c>
      <c r="AV10" s="268">
        <v>0</v>
      </c>
      <c r="AW10" s="268">
        <v>0</v>
      </c>
    </row>
    <row r="11" spans="1:49" x14ac:dyDescent="0.3">
      <c r="A11" s="268" t="s">
        <v>188</v>
      </c>
      <c r="B11" s="291">
        <v>8</v>
      </c>
      <c r="C11" s="268">
        <v>34</v>
      </c>
      <c r="D11" s="268">
        <v>1</v>
      </c>
      <c r="E11" s="268">
        <v>10</v>
      </c>
      <c r="F11" s="268">
        <v>14250</v>
      </c>
      <c r="G11" s="268">
        <v>11000</v>
      </c>
      <c r="H11" s="268">
        <v>3250</v>
      </c>
      <c r="I11" s="268">
        <v>0</v>
      </c>
      <c r="J11" s="268">
        <v>0</v>
      </c>
      <c r="K11" s="268">
        <v>0</v>
      </c>
      <c r="L11" s="268">
        <v>0</v>
      </c>
      <c r="M11" s="268">
        <v>0</v>
      </c>
      <c r="N11" s="268">
        <v>0</v>
      </c>
      <c r="O11" s="268">
        <v>0</v>
      </c>
      <c r="P11" s="268">
        <v>0</v>
      </c>
      <c r="Q11" s="268">
        <v>0</v>
      </c>
      <c r="R11" s="268">
        <v>0</v>
      </c>
      <c r="S11" s="268">
        <v>0</v>
      </c>
      <c r="T11" s="268">
        <v>0</v>
      </c>
      <c r="U11" s="268">
        <v>0</v>
      </c>
      <c r="V11" s="268">
        <v>0</v>
      </c>
      <c r="W11" s="268">
        <v>0</v>
      </c>
      <c r="X11" s="268">
        <v>0</v>
      </c>
      <c r="Y11" s="268">
        <v>0</v>
      </c>
      <c r="Z11" s="268">
        <v>0</v>
      </c>
      <c r="AA11" s="268">
        <v>0</v>
      </c>
      <c r="AB11" s="268">
        <v>0</v>
      </c>
      <c r="AC11" s="268">
        <v>0</v>
      </c>
      <c r="AD11" s="268">
        <v>0</v>
      </c>
      <c r="AE11" s="268">
        <v>0</v>
      </c>
      <c r="AF11" s="268">
        <v>0</v>
      </c>
      <c r="AG11" s="268">
        <v>0</v>
      </c>
      <c r="AH11" s="268">
        <v>0</v>
      </c>
      <c r="AI11" s="268">
        <v>0</v>
      </c>
      <c r="AJ11" s="268">
        <v>0</v>
      </c>
      <c r="AK11" s="268">
        <v>0</v>
      </c>
      <c r="AL11" s="268">
        <v>0</v>
      </c>
      <c r="AM11" s="268">
        <v>0</v>
      </c>
      <c r="AN11" s="268">
        <v>0</v>
      </c>
      <c r="AO11" s="268">
        <v>0</v>
      </c>
      <c r="AP11" s="268">
        <v>0</v>
      </c>
      <c r="AQ11" s="268">
        <v>0</v>
      </c>
      <c r="AR11" s="268">
        <v>0</v>
      </c>
      <c r="AS11" s="268">
        <v>0</v>
      </c>
      <c r="AT11" s="268">
        <v>0</v>
      </c>
      <c r="AU11" s="268">
        <v>0</v>
      </c>
      <c r="AV11" s="268">
        <v>0</v>
      </c>
      <c r="AW11" s="268">
        <v>0</v>
      </c>
    </row>
    <row r="12" spans="1:49" x14ac:dyDescent="0.3">
      <c r="A12" s="268" t="s">
        <v>189</v>
      </c>
      <c r="B12" s="291">
        <v>9</v>
      </c>
      <c r="C12" s="268">
        <v>34</v>
      </c>
      <c r="D12" s="268">
        <v>1</v>
      </c>
      <c r="E12" s="268">
        <v>11</v>
      </c>
      <c r="F12" s="268">
        <v>11450.475061165063</v>
      </c>
      <c r="G12" s="268">
        <v>6450.4750611650625</v>
      </c>
      <c r="H12" s="268">
        <v>5000</v>
      </c>
      <c r="I12" s="268">
        <v>0</v>
      </c>
      <c r="J12" s="268">
        <v>0</v>
      </c>
      <c r="K12" s="268">
        <v>0</v>
      </c>
      <c r="L12" s="268">
        <v>0</v>
      </c>
      <c r="M12" s="268">
        <v>0</v>
      </c>
      <c r="N12" s="268">
        <v>0</v>
      </c>
      <c r="O12" s="268">
        <v>0</v>
      </c>
      <c r="P12" s="268">
        <v>0</v>
      </c>
      <c r="Q12" s="268">
        <v>0</v>
      </c>
      <c r="R12" s="268">
        <v>0</v>
      </c>
      <c r="S12" s="268">
        <v>0</v>
      </c>
      <c r="T12" s="268">
        <v>0</v>
      </c>
      <c r="U12" s="268">
        <v>0</v>
      </c>
      <c r="V12" s="268">
        <v>0</v>
      </c>
      <c r="W12" s="268">
        <v>0</v>
      </c>
      <c r="X12" s="268">
        <v>0</v>
      </c>
      <c r="Y12" s="268">
        <v>0</v>
      </c>
      <c r="Z12" s="268">
        <v>0</v>
      </c>
      <c r="AA12" s="268">
        <v>0</v>
      </c>
      <c r="AB12" s="268">
        <v>0</v>
      </c>
      <c r="AC12" s="268">
        <v>0</v>
      </c>
      <c r="AD12" s="268">
        <v>0</v>
      </c>
      <c r="AE12" s="268">
        <v>0</v>
      </c>
      <c r="AF12" s="268">
        <v>0</v>
      </c>
      <c r="AG12" s="268">
        <v>0</v>
      </c>
      <c r="AH12" s="268">
        <v>0</v>
      </c>
      <c r="AI12" s="268">
        <v>0</v>
      </c>
      <c r="AJ12" s="268">
        <v>0</v>
      </c>
      <c r="AK12" s="268">
        <v>0</v>
      </c>
      <c r="AL12" s="268">
        <v>0</v>
      </c>
      <c r="AM12" s="268">
        <v>0</v>
      </c>
      <c r="AN12" s="268">
        <v>0</v>
      </c>
      <c r="AO12" s="268">
        <v>0</v>
      </c>
      <c r="AP12" s="268">
        <v>0</v>
      </c>
      <c r="AQ12" s="268">
        <v>0</v>
      </c>
      <c r="AR12" s="268">
        <v>0</v>
      </c>
      <c r="AS12" s="268">
        <v>0</v>
      </c>
      <c r="AT12" s="268">
        <v>0</v>
      </c>
      <c r="AU12" s="268">
        <v>0</v>
      </c>
      <c r="AV12" s="268">
        <v>0</v>
      </c>
      <c r="AW12" s="268">
        <v>0</v>
      </c>
    </row>
    <row r="13" spans="1:49" x14ac:dyDescent="0.3">
      <c r="A13" s="268" t="s">
        <v>190</v>
      </c>
      <c r="B13" s="291">
        <v>10</v>
      </c>
      <c r="C13" s="268">
        <v>34</v>
      </c>
      <c r="D13" s="268">
        <v>2</v>
      </c>
      <c r="E13" s="268">
        <v>1</v>
      </c>
      <c r="F13" s="268">
        <v>105.25</v>
      </c>
      <c r="G13" s="268">
        <v>0</v>
      </c>
      <c r="H13" s="268">
        <v>0</v>
      </c>
      <c r="I13" s="268">
        <v>8</v>
      </c>
      <c r="J13" s="268">
        <v>9.6</v>
      </c>
      <c r="K13" s="268">
        <v>0</v>
      </c>
      <c r="L13" s="268">
        <v>16</v>
      </c>
      <c r="M13" s="268">
        <v>0</v>
      </c>
      <c r="N13" s="268">
        <v>0</v>
      </c>
      <c r="O13" s="268">
        <v>0</v>
      </c>
      <c r="P13" s="268">
        <v>0</v>
      </c>
      <c r="Q13" s="268">
        <v>3.75</v>
      </c>
      <c r="R13" s="268">
        <v>4</v>
      </c>
      <c r="S13" s="268">
        <v>0</v>
      </c>
      <c r="T13" s="268">
        <v>0</v>
      </c>
      <c r="U13" s="268">
        <v>0</v>
      </c>
      <c r="V13" s="268">
        <v>62.900000000000006</v>
      </c>
      <c r="W13" s="268">
        <v>0</v>
      </c>
      <c r="X13" s="268">
        <v>0</v>
      </c>
      <c r="Y13" s="268">
        <v>0</v>
      </c>
      <c r="Z13" s="268">
        <v>0</v>
      </c>
      <c r="AA13" s="268">
        <v>0</v>
      </c>
      <c r="AB13" s="268">
        <v>0</v>
      </c>
      <c r="AC13" s="268">
        <v>0</v>
      </c>
      <c r="AD13" s="268">
        <v>0</v>
      </c>
      <c r="AE13" s="268">
        <v>0</v>
      </c>
      <c r="AF13" s="268">
        <v>0</v>
      </c>
      <c r="AG13" s="268">
        <v>0</v>
      </c>
      <c r="AH13" s="268">
        <v>0</v>
      </c>
      <c r="AI13" s="268">
        <v>0</v>
      </c>
      <c r="AJ13" s="268">
        <v>0</v>
      </c>
      <c r="AK13" s="268">
        <v>0</v>
      </c>
      <c r="AL13" s="268">
        <v>0</v>
      </c>
      <c r="AM13" s="268">
        <v>0</v>
      </c>
      <c r="AN13" s="268">
        <v>0</v>
      </c>
      <c r="AO13" s="268">
        <v>0</v>
      </c>
      <c r="AP13" s="268">
        <v>0</v>
      </c>
      <c r="AQ13" s="268">
        <v>0</v>
      </c>
      <c r="AR13" s="268">
        <v>0</v>
      </c>
      <c r="AS13" s="268">
        <v>0</v>
      </c>
      <c r="AT13" s="268">
        <v>1</v>
      </c>
      <c r="AU13" s="268">
        <v>0</v>
      </c>
      <c r="AV13" s="268">
        <v>0</v>
      </c>
      <c r="AW13" s="268">
        <v>0</v>
      </c>
    </row>
    <row r="14" spans="1:49" x14ac:dyDescent="0.3">
      <c r="A14" s="268" t="s">
        <v>191</v>
      </c>
      <c r="B14" s="291">
        <v>11</v>
      </c>
      <c r="C14" s="268">
        <v>34</v>
      </c>
      <c r="D14" s="268">
        <v>2</v>
      </c>
      <c r="E14" s="268">
        <v>2</v>
      </c>
      <c r="F14" s="268">
        <v>14526.079999999998</v>
      </c>
      <c r="G14" s="268">
        <v>0</v>
      </c>
      <c r="H14" s="268">
        <v>0</v>
      </c>
      <c r="I14" s="268">
        <v>1072</v>
      </c>
      <c r="J14" s="268">
        <v>1465.2</v>
      </c>
      <c r="K14" s="268">
        <v>0</v>
      </c>
      <c r="L14" s="268">
        <v>2300</v>
      </c>
      <c r="M14" s="268">
        <v>0</v>
      </c>
      <c r="N14" s="268">
        <v>0</v>
      </c>
      <c r="O14" s="268">
        <v>0</v>
      </c>
      <c r="P14" s="268">
        <v>0</v>
      </c>
      <c r="Q14" s="268">
        <v>564</v>
      </c>
      <c r="R14" s="268">
        <v>608.5</v>
      </c>
      <c r="S14" s="268">
        <v>0</v>
      </c>
      <c r="T14" s="268">
        <v>0</v>
      </c>
      <c r="U14" s="268">
        <v>0</v>
      </c>
      <c r="V14" s="268">
        <v>8364.3799999999992</v>
      </c>
      <c r="W14" s="268">
        <v>0</v>
      </c>
      <c r="X14" s="268">
        <v>0</v>
      </c>
      <c r="Y14" s="268">
        <v>0</v>
      </c>
      <c r="Z14" s="268">
        <v>0</v>
      </c>
      <c r="AA14" s="268">
        <v>0</v>
      </c>
      <c r="AB14" s="268">
        <v>0</v>
      </c>
      <c r="AC14" s="268">
        <v>0</v>
      </c>
      <c r="AD14" s="268">
        <v>0</v>
      </c>
      <c r="AE14" s="268">
        <v>0</v>
      </c>
      <c r="AF14" s="268">
        <v>0</v>
      </c>
      <c r="AG14" s="268">
        <v>0</v>
      </c>
      <c r="AH14" s="268">
        <v>0</v>
      </c>
      <c r="AI14" s="268">
        <v>0</v>
      </c>
      <c r="AJ14" s="268">
        <v>0</v>
      </c>
      <c r="AK14" s="268">
        <v>0</v>
      </c>
      <c r="AL14" s="268">
        <v>0</v>
      </c>
      <c r="AM14" s="268">
        <v>0</v>
      </c>
      <c r="AN14" s="268">
        <v>0</v>
      </c>
      <c r="AO14" s="268">
        <v>0</v>
      </c>
      <c r="AP14" s="268">
        <v>0</v>
      </c>
      <c r="AQ14" s="268">
        <v>0</v>
      </c>
      <c r="AR14" s="268">
        <v>0</v>
      </c>
      <c r="AS14" s="268">
        <v>0</v>
      </c>
      <c r="AT14" s="268">
        <v>152</v>
      </c>
      <c r="AU14" s="268">
        <v>0</v>
      </c>
      <c r="AV14" s="268">
        <v>0</v>
      </c>
      <c r="AW14" s="268">
        <v>0</v>
      </c>
    </row>
    <row r="15" spans="1:49" x14ac:dyDescent="0.3">
      <c r="A15" s="268" t="s">
        <v>192</v>
      </c>
      <c r="B15" s="291">
        <v>12</v>
      </c>
      <c r="C15" s="268">
        <v>34</v>
      </c>
      <c r="D15" s="268">
        <v>2</v>
      </c>
      <c r="E15" s="268">
        <v>3</v>
      </c>
      <c r="F15" s="268">
        <v>86</v>
      </c>
      <c r="G15" s="268">
        <v>0</v>
      </c>
      <c r="H15" s="268">
        <v>0</v>
      </c>
      <c r="I15" s="268">
        <v>0</v>
      </c>
      <c r="J15" s="268">
        <v>44</v>
      </c>
      <c r="K15" s="268">
        <v>0</v>
      </c>
      <c r="L15" s="268">
        <v>42</v>
      </c>
      <c r="M15" s="268">
        <v>0</v>
      </c>
      <c r="N15" s="268">
        <v>0</v>
      </c>
      <c r="O15" s="268">
        <v>0</v>
      </c>
      <c r="P15" s="268">
        <v>0</v>
      </c>
      <c r="Q15" s="268">
        <v>0</v>
      </c>
      <c r="R15" s="268">
        <v>0</v>
      </c>
      <c r="S15" s="268">
        <v>0</v>
      </c>
      <c r="T15" s="268">
        <v>0</v>
      </c>
      <c r="U15" s="268">
        <v>0</v>
      </c>
      <c r="V15" s="268">
        <v>0</v>
      </c>
      <c r="W15" s="268">
        <v>0</v>
      </c>
      <c r="X15" s="268">
        <v>0</v>
      </c>
      <c r="Y15" s="268">
        <v>0</v>
      </c>
      <c r="Z15" s="268">
        <v>0</v>
      </c>
      <c r="AA15" s="268">
        <v>0</v>
      </c>
      <c r="AB15" s="268">
        <v>0</v>
      </c>
      <c r="AC15" s="268">
        <v>0</v>
      </c>
      <c r="AD15" s="268">
        <v>0</v>
      </c>
      <c r="AE15" s="268">
        <v>0</v>
      </c>
      <c r="AF15" s="268">
        <v>0</v>
      </c>
      <c r="AG15" s="268">
        <v>0</v>
      </c>
      <c r="AH15" s="268">
        <v>0</v>
      </c>
      <c r="AI15" s="268">
        <v>0</v>
      </c>
      <c r="AJ15" s="268">
        <v>0</v>
      </c>
      <c r="AK15" s="268">
        <v>0</v>
      </c>
      <c r="AL15" s="268">
        <v>0</v>
      </c>
      <c r="AM15" s="268">
        <v>0</v>
      </c>
      <c r="AN15" s="268">
        <v>0</v>
      </c>
      <c r="AO15" s="268">
        <v>0</v>
      </c>
      <c r="AP15" s="268">
        <v>0</v>
      </c>
      <c r="AQ15" s="268">
        <v>0</v>
      </c>
      <c r="AR15" s="268">
        <v>0</v>
      </c>
      <c r="AS15" s="268">
        <v>0</v>
      </c>
      <c r="AT15" s="268">
        <v>0</v>
      </c>
      <c r="AU15" s="268">
        <v>0</v>
      </c>
      <c r="AV15" s="268">
        <v>0</v>
      </c>
      <c r="AW15" s="268">
        <v>0</v>
      </c>
    </row>
    <row r="16" spans="1:49" x14ac:dyDescent="0.3">
      <c r="A16" s="268" t="s">
        <v>180</v>
      </c>
      <c r="B16" s="291">
        <v>2017</v>
      </c>
      <c r="C16" s="268">
        <v>34</v>
      </c>
      <c r="D16" s="268">
        <v>2</v>
      </c>
      <c r="E16" s="268">
        <v>4</v>
      </c>
      <c r="F16" s="268">
        <v>672.5</v>
      </c>
      <c r="G16" s="268">
        <v>0</v>
      </c>
      <c r="H16" s="268">
        <v>0</v>
      </c>
      <c r="I16" s="268">
        <v>0</v>
      </c>
      <c r="J16" s="268">
        <v>185</v>
      </c>
      <c r="K16" s="268">
        <v>0</v>
      </c>
      <c r="L16" s="268">
        <v>341</v>
      </c>
      <c r="M16" s="268">
        <v>0</v>
      </c>
      <c r="N16" s="268">
        <v>0</v>
      </c>
      <c r="O16" s="268">
        <v>0</v>
      </c>
      <c r="P16" s="268">
        <v>0</v>
      </c>
      <c r="Q16" s="268">
        <v>0</v>
      </c>
      <c r="R16" s="268">
        <v>46.5</v>
      </c>
      <c r="S16" s="268">
        <v>0</v>
      </c>
      <c r="T16" s="268">
        <v>0</v>
      </c>
      <c r="U16" s="268">
        <v>0</v>
      </c>
      <c r="V16" s="268">
        <v>100</v>
      </c>
      <c r="W16" s="268">
        <v>0</v>
      </c>
      <c r="X16" s="268">
        <v>0</v>
      </c>
      <c r="Y16" s="268">
        <v>0</v>
      </c>
      <c r="Z16" s="268">
        <v>0</v>
      </c>
      <c r="AA16" s="268">
        <v>0</v>
      </c>
      <c r="AB16" s="268">
        <v>0</v>
      </c>
      <c r="AC16" s="268">
        <v>0</v>
      </c>
      <c r="AD16" s="268">
        <v>0</v>
      </c>
      <c r="AE16" s="268">
        <v>0</v>
      </c>
      <c r="AF16" s="268">
        <v>0</v>
      </c>
      <c r="AG16" s="268">
        <v>0</v>
      </c>
      <c r="AH16" s="268">
        <v>0</v>
      </c>
      <c r="AI16" s="268">
        <v>0</v>
      </c>
      <c r="AJ16" s="268">
        <v>0</v>
      </c>
      <c r="AK16" s="268">
        <v>0</v>
      </c>
      <c r="AL16" s="268">
        <v>0</v>
      </c>
      <c r="AM16" s="268">
        <v>0</v>
      </c>
      <c r="AN16" s="268">
        <v>0</v>
      </c>
      <c r="AO16" s="268">
        <v>0</v>
      </c>
      <c r="AP16" s="268">
        <v>0</v>
      </c>
      <c r="AQ16" s="268">
        <v>0</v>
      </c>
      <c r="AR16" s="268">
        <v>0</v>
      </c>
      <c r="AS16" s="268">
        <v>0</v>
      </c>
      <c r="AT16" s="268">
        <v>0</v>
      </c>
      <c r="AU16" s="268">
        <v>0</v>
      </c>
      <c r="AV16" s="268">
        <v>0</v>
      </c>
      <c r="AW16" s="268">
        <v>0</v>
      </c>
    </row>
    <row r="17" spans="3:49" x14ac:dyDescent="0.3">
      <c r="C17" s="268">
        <v>34</v>
      </c>
      <c r="D17" s="268">
        <v>2</v>
      </c>
      <c r="E17" s="268">
        <v>6</v>
      </c>
      <c r="F17" s="268">
        <v>4479879</v>
      </c>
      <c r="G17" s="268">
        <v>0</v>
      </c>
      <c r="H17" s="268">
        <v>0</v>
      </c>
      <c r="I17" s="268">
        <v>171499</v>
      </c>
      <c r="J17" s="268">
        <v>456946</v>
      </c>
      <c r="K17" s="268">
        <v>0</v>
      </c>
      <c r="L17" s="268">
        <v>1469707</v>
      </c>
      <c r="M17" s="268">
        <v>0</v>
      </c>
      <c r="N17" s="268">
        <v>0</v>
      </c>
      <c r="O17" s="268">
        <v>0</v>
      </c>
      <c r="P17" s="268">
        <v>0</v>
      </c>
      <c r="Q17" s="268">
        <v>110342</v>
      </c>
      <c r="R17" s="268">
        <v>166978</v>
      </c>
      <c r="S17" s="268">
        <v>0</v>
      </c>
      <c r="T17" s="268">
        <v>0</v>
      </c>
      <c r="U17" s="268">
        <v>0</v>
      </c>
      <c r="V17" s="268">
        <v>2086535</v>
      </c>
      <c r="W17" s="268">
        <v>0</v>
      </c>
      <c r="X17" s="268">
        <v>0</v>
      </c>
      <c r="Y17" s="268">
        <v>0</v>
      </c>
      <c r="Z17" s="268">
        <v>0</v>
      </c>
      <c r="AA17" s="268">
        <v>0</v>
      </c>
      <c r="AB17" s="268">
        <v>0</v>
      </c>
      <c r="AC17" s="268">
        <v>0</v>
      </c>
      <c r="AD17" s="268">
        <v>0</v>
      </c>
      <c r="AE17" s="268">
        <v>0</v>
      </c>
      <c r="AF17" s="268">
        <v>0</v>
      </c>
      <c r="AG17" s="268">
        <v>0</v>
      </c>
      <c r="AH17" s="268">
        <v>0</v>
      </c>
      <c r="AI17" s="268">
        <v>0</v>
      </c>
      <c r="AJ17" s="268">
        <v>0</v>
      </c>
      <c r="AK17" s="268">
        <v>0</v>
      </c>
      <c r="AL17" s="268">
        <v>0</v>
      </c>
      <c r="AM17" s="268">
        <v>0</v>
      </c>
      <c r="AN17" s="268">
        <v>0</v>
      </c>
      <c r="AO17" s="268">
        <v>0</v>
      </c>
      <c r="AP17" s="268">
        <v>0</v>
      </c>
      <c r="AQ17" s="268">
        <v>0</v>
      </c>
      <c r="AR17" s="268">
        <v>0</v>
      </c>
      <c r="AS17" s="268">
        <v>0</v>
      </c>
      <c r="AT17" s="268">
        <v>17872</v>
      </c>
      <c r="AU17" s="268">
        <v>0</v>
      </c>
      <c r="AV17" s="268">
        <v>0</v>
      </c>
      <c r="AW17" s="268">
        <v>0</v>
      </c>
    </row>
    <row r="18" spans="3:49" x14ac:dyDescent="0.3">
      <c r="C18" s="268">
        <v>34</v>
      </c>
      <c r="D18" s="268">
        <v>2</v>
      </c>
      <c r="E18" s="268">
        <v>9</v>
      </c>
      <c r="F18" s="268">
        <v>61860</v>
      </c>
      <c r="G18" s="268">
        <v>0</v>
      </c>
      <c r="H18" s="268">
        <v>0</v>
      </c>
      <c r="I18" s="268">
        <v>11640</v>
      </c>
      <c r="J18" s="268">
        <v>14790</v>
      </c>
      <c r="K18" s="268">
        <v>0</v>
      </c>
      <c r="L18" s="268">
        <v>35430</v>
      </c>
      <c r="M18" s="268">
        <v>0</v>
      </c>
      <c r="N18" s="268">
        <v>0</v>
      </c>
      <c r="O18" s="268">
        <v>0</v>
      </c>
      <c r="P18" s="268">
        <v>0</v>
      </c>
      <c r="Q18" s="268">
        <v>0</v>
      </c>
      <c r="R18" s="268">
        <v>0</v>
      </c>
      <c r="S18" s="268">
        <v>0</v>
      </c>
      <c r="T18" s="268">
        <v>0</v>
      </c>
      <c r="U18" s="268">
        <v>0</v>
      </c>
      <c r="V18" s="268">
        <v>0</v>
      </c>
      <c r="W18" s="268">
        <v>0</v>
      </c>
      <c r="X18" s="268">
        <v>0</v>
      </c>
      <c r="Y18" s="268">
        <v>0</v>
      </c>
      <c r="Z18" s="268">
        <v>0</v>
      </c>
      <c r="AA18" s="268">
        <v>0</v>
      </c>
      <c r="AB18" s="268">
        <v>0</v>
      </c>
      <c r="AC18" s="268">
        <v>0</v>
      </c>
      <c r="AD18" s="268">
        <v>0</v>
      </c>
      <c r="AE18" s="268">
        <v>0</v>
      </c>
      <c r="AF18" s="268">
        <v>0</v>
      </c>
      <c r="AG18" s="268">
        <v>0</v>
      </c>
      <c r="AH18" s="268">
        <v>0</v>
      </c>
      <c r="AI18" s="268">
        <v>0</v>
      </c>
      <c r="AJ18" s="268">
        <v>0</v>
      </c>
      <c r="AK18" s="268">
        <v>0</v>
      </c>
      <c r="AL18" s="268">
        <v>0</v>
      </c>
      <c r="AM18" s="268">
        <v>0</v>
      </c>
      <c r="AN18" s="268">
        <v>0</v>
      </c>
      <c r="AO18" s="268">
        <v>0</v>
      </c>
      <c r="AP18" s="268">
        <v>0</v>
      </c>
      <c r="AQ18" s="268">
        <v>0</v>
      </c>
      <c r="AR18" s="268">
        <v>0</v>
      </c>
      <c r="AS18" s="268">
        <v>0</v>
      </c>
      <c r="AT18" s="268">
        <v>0</v>
      </c>
      <c r="AU18" s="268">
        <v>0</v>
      </c>
      <c r="AV18" s="268">
        <v>0</v>
      </c>
      <c r="AW18" s="268">
        <v>0</v>
      </c>
    </row>
    <row r="19" spans="3:49" x14ac:dyDescent="0.3">
      <c r="C19" s="268">
        <v>34</v>
      </c>
      <c r="D19" s="268">
        <v>2</v>
      </c>
      <c r="E19" s="268">
        <v>10</v>
      </c>
      <c r="F19" s="268">
        <v>12600</v>
      </c>
      <c r="G19" s="268">
        <v>12600</v>
      </c>
      <c r="H19" s="268">
        <v>0</v>
      </c>
      <c r="I19" s="268">
        <v>0</v>
      </c>
      <c r="J19" s="268">
        <v>0</v>
      </c>
      <c r="K19" s="268">
        <v>0</v>
      </c>
      <c r="L19" s="268">
        <v>0</v>
      </c>
      <c r="M19" s="268">
        <v>0</v>
      </c>
      <c r="N19" s="268">
        <v>0</v>
      </c>
      <c r="O19" s="268">
        <v>0</v>
      </c>
      <c r="P19" s="268">
        <v>0</v>
      </c>
      <c r="Q19" s="268">
        <v>0</v>
      </c>
      <c r="R19" s="268">
        <v>0</v>
      </c>
      <c r="S19" s="268">
        <v>0</v>
      </c>
      <c r="T19" s="268">
        <v>0</v>
      </c>
      <c r="U19" s="268">
        <v>0</v>
      </c>
      <c r="V19" s="268">
        <v>0</v>
      </c>
      <c r="W19" s="268">
        <v>0</v>
      </c>
      <c r="X19" s="268">
        <v>0</v>
      </c>
      <c r="Y19" s="268">
        <v>0</v>
      </c>
      <c r="Z19" s="268">
        <v>0</v>
      </c>
      <c r="AA19" s="268">
        <v>0</v>
      </c>
      <c r="AB19" s="268">
        <v>0</v>
      </c>
      <c r="AC19" s="268">
        <v>0</v>
      </c>
      <c r="AD19" s="268">
        <v>0</v>
      </c>
      <c r="AE19" s="268">
        <v>0</v>
      </c>
      <c r="AF19" s="268">
        <v>0</v>
      </c>
      <c r="AG19" s="268">
        <v>0</v>
      </c>
      <c r="AH19" s="268">
        <v>0</v>
      </c>
      <c r="AI19" s="268">
        <v>0</v>
      </c>
      <c r="AJ19" s="268">
        <v>0</v>
      </c>
      <c r="AK19" s="268">
        <v>0</v>
      </c>
      <c r="AL19" s="268">
        <v>0</v>
      </c>
      <c r="AM19" s="268">
        <v>0</v>
      </c>
      <c r="AN19" s="268">
        <v>0</v>
      </c>
      <c r="AO19" s="268">
        <v>0</v>
      </c>
      <c r="AP19" s="268">
        <v>0</v>
      </c>
      <c r="AQ19" s="268">
        <v>0</v>
      </c>
      <c r="AR19" s="268">
        <v>0</v>
      </c>
      <c r="AS19" s="268">
        <v>0</v>
      </c>
      <c r="AT19" s="268">
        <v>0</v>
      </c>
      <c r="AU19" s="268">
        <v>0</v>
      </c>
      <c r="AV19" s="268">
        <v>0</v>
      </c>
      <c r="AW19" s="268">
        <v>0</v>
      </c>
    </row>
    <row r="20" spans="3:49" x14ac:dyDescent="0.3">
      <c r="C20" s="268">
        <v>34</v>
      </c>
      <c r="D20" s="268">
        <v>2</v>
      </c>
      <c r="E20" s="268">
        <v>11</v>
      </c>
      <c r="F20" s="268">
        <v>11450.475061165063</v>
      </c>
      <c r="G20" s="268">
        <v>6450.4750611650625</v>
      </c>
      <c r="H20" s="268">
        <v>5000</v>
      </c>
      <c r="I20" s="268">
        <v>0</v>
      </c>
      <c r="J20" s="268">
        <v>0</v>
      </c>
      <c r="K20" s="268">
        <v>0</v>
      </c>
      <c r="L20" s="268">
        <v>0</v>
      </c>
      <c r="M20" s="268">
        <v>0</v>
      </c>
      <c r="N20" s="268">
        <v>0</v>
      </c>
      <c r="O20" s="268">
        <v>0</v>
      </c>
      <c r="P20" s="268">
        <v>0</v>
      </c>
      <c r="Q20" s="268">
        <v>0</v>
      </c>
      <c r="R20" s="268">
        <v>0</v>
      </c>
      <c r="S20" s="268">
        <v>0</v>
      </c>
      <c r="T20" s="268">
        <v>0</v>
      </c>
      <c r="U20" s="268">
        <v>0</v>
      </c>
      <c r="V20" s="268">
        <v>0</v>
      </c>
      <c r="W20" s="268">
        <v>0</v>
      </c>
      <c r="X20" s="268">
        <v>0</v>
      </c>
      <c r="Y20" s="268">
        <v>0</v>
      </c>
      <c r="Z20" s="268">
        <v>0</v>
      </c>
      <c r="AA20" s="268">
        <v>0</v>
      </c>
      <c r="AB20" s="268">
        <v>0</v>
      </c>
      <c r="AC20" s="268">
        <v>0</v>
      </c>
      <c r="AD20" s="268">
        <v>0</v>
      </c>
      <c r="AE20" s="268">
        <v>0</v>
      </c>
      <c r="AF20" s="268">
        <v>0</v>
      </c>
      <c r="AG20" s="268">
        <v>0</v>
      </c>
      <c r="AH20" s="268">
        <v>0</v>
      </c>
      <c r="AI20" s="268">
        <v>0</v>
      </c>
      <c r="AJ20" s="268">
        <v>0</v>
      </c>
      <c r="AK20" s="268">
        <v>0</v>
      </c>
      <c r="AL20" s="268">
        <v>0</v>
      </c>
      <c r="AM20" s="268">
        <v>0</v>
      </c>
      <c r="AN20" s="268">
        <v>0</v>
      </c>
      <c r="AO20" s="268">
        <v>0</v>
      </c>
      <c r="AP20" s="268">
        <v>0</v>
      </c>
      <c r="AQ20" s="268">
        <v>0</v>
      </c>
      <c r="AR20" s="268">
        <v>0</v>
      </c>
      <c r="AS20" s="268">
        <v>0</v>
      </c>
      <c r="AT20" s="268">
        <v>0</v>
      </c>
      <c r="AU20" s="268">
        <v>0</v>
      </c>
      <c r="AV20" s="268">
        <v>0</v>
      </c>
      <c r="AW20" s="268">
        <v>0</v>
      </c>
    </row>
    <row r="21" spans="3:49" x14ac:dyDescent="0.3">
      <c r="C21" s="268">
        <v>34</v>
      </c>
      <c r="D21" s="268">
        <v>3</v>
      </c>
      <c r="E21" s="268">
        <v>1</v>
      </c>
      <c r="F21" s="268">
        <v>104.25</v>
      </c>
      <c r="G21" s="268">
        <v>0</v>
      </c>
      <c r="H21" s="268">
        <v>0</v>
      </c>
      <c r="I21" s="268">
        <v>7</v>
      </c>
      <c r="J21" s="268">
        <v>10.6</v>
      </c>
      <c r="K21" s="268">
        <v>0</v>
      </c>
      <c r="L21" s="268">
        <v>16</v>
      </c>
      <c r="M21" s="268">
        <v>0</v>
      </c>
      <c r="N21" s="268">
        <v>0</v>
      </c>
      <c r="O21" s="268">
        <v>0</v>
      </c>
      <c r="P21" s="268">
        <v>0</v>
      </c>
      <c r="Q21" s="268">
        <v>3.75</v>
      </c>
      <c r="R21" s="268">
        <v>4</v>
      </c>
      <c r="S21" s="268">
        <v>0</v>
      </c>
      <c r="T21" s="268">
        <v>0</v>
      </c>
      <c r="U21" s="268">
        <v>0</v>
      </c>
      <c r="V21" s="268">
        <v>61.900000000000006</v>
      </c>
      <c r="W21" s="268">
        <v>0</v>
      </c>
      <c r="X21" s="268">
        <v>0</v>
      </c>
      <c r="Y21" s="268">
        <v>0</v>
      </c>
      <c r="Z21" s="268">
        <v>0</v>
      </c>
      <c r="AA21" s="268">
        <v>0</v>
      </c>
      <c r="AB21" s="268">
        <v>0</v>
      </c>
      <c r="AC21" s="268">
        <v>0</v>
      </c>
      <c r="AD21" s="268">
        <v>0</v>
      </c>
      <c r="AE21" s="268">
        <v>0</v>
      </c>
      <c r="AF21" s="268">
        <v>0</v>
      </c>
      <c r="AG21" s="268">
        <v>0</v>
      </c>
      <c r="AH21" s="268">
        <v>0</v>
      </c>
      <c r="AI21" s="268">
        <v>0</v>
      </c>
      <c r="AJ21" s="268">
        <v>0</v>
      </c>
      <c r="AK21" s="268">
        <v>0</v>
      </c>
      <c r="AL21" s="268">
        <v>0</v>
      </c>
      <c r="AM21" s="268">
        <v>0</v>
      </c>
      <c r="AN21" s="268">
        <v>0</v>
      </c>
      <c r="AO21" s="268">
        <v>0</v>
      </c>
      <c r="AP21" s="268">
        <v>0</v>
      </c>
      <c r="AQ21" s="268">
        <v>0</v>
      </c>
      <c r="AR21" s="268">
        <v>0</v>
      </c>
      <c r="AS21" s="268">
        <v>0</v>
      </c>
      <c r="AT21" s="268">
        <v>1</v>
      </c>
      <c r="AU21" s="268">
        <v>0</v>
      </c>
      <c r="AV21" s="268">
        <v>0</v>
      </c>
      <c r="AW21" s="268">
        <v>0</v>
      </c>
    </row>
    <row r="22" spans="3:49" x14ac:dyDescent="0.3">
      <c r="C22" s="268">
        <v>34</v>
      </c>
      <c r="D22" s="268">
        <v>3</v>
      </c>
      <c r="E22" s="268">
        <v>2</v>
      </c>
      <c r="F22" s="268">
        <v>16707.599999999999</v>
      </c>
      <c r="G22" s="268">
        <v>0</v>
      </c>
      <c r="H22" s="268">
        <v>0</v>
      </c>
      <c r="I22" s="268">
        <v>968</v>
      </c>
      <c r="J22" s="268">
        <v>1788.8</v>
      </c>
      <c r="K22" s="268">
        <v>0</v>
      </c>
      <c r="L22" s="268">
        <v>2704.8</v>
      </c>
      <c r="M22" s="268">
        <v>0</v>
      </c>
      <c r="N22" s="268">
        <v>0</v>
      </c>
      <c r="O22" s="268">
        <v>0</v>
      </c>
      <c r="P22" s="268">
        <v>0</v>
      </c>
      <c r="Q22" s="268">
        <v>652</v>
      </c>
      <c r="R22" s="268">
        <v>659.5</v>
      </c>
      <c r="S22" s="268">
        <v>0</v>
      </c>
      <c r="T22" s="268">
        <v>0</v>
      </c>
      <c r="U22" s="268">
        <v>0</v>
      </c>
      <c r="V22" s="268">
        <v>9763</v>
      </c>
      <c r="W22" s="268">
        <v>0</v>
      </c>
      <c r="X22" s="268">
        <v>0</v>
      </c>
      <c r="Y22" s="268">
        <v>0</v>
      </c>
      <c r="Z22" s="268">
        <v>0</v>
      </c>
      <c r="AA22" s="268">
        <v>0</v>
      </c>
      <c r="AB22" s="268">
        <v>0</v>
      </c>
      <c r="AC22" s="268">
        <v>0</v>
      </c>
      <c r="AD22" s="268">
        <v>0</v>
      </c>
      <c r="AE22" s="268">
        <v>0</v>
      </c>
      <c r="AF22" s="268">
        <v>0</v>
      </c>
      <c r="AG22" s="268">
        <v>0</v>
      </c>
      <c r="AH22" s="268">
        <v>0</v>
      </c>
      <c r="AI22" s="268">
        <v>0</v>
      </c>
      <c r="AJ22" s="268">
        <v>0</v>
      </c>
      <c r="AK22" s="268">
        <v>0</v>
      </c>
      <c r="AL22" s="268">
        <v>0</v>
      </c>
      <c r="AM22" s="268">
        <v>0</v>
      </c>
      <c r="AN22" s="268">
        <v>0</v>
      </c>
      <c r="AO22" s="268">
        <v>0</v>
      </c>
      <c r="AP22" s="268">
        <v>0</v>
      </c>
      <c r="AQ22" s="268">
        <v>0</v>
      </c>
      <c r="AR22" s="268">
        <v>0</v>
      </c>
      <c r="AS22" s="268">
        <v>0</v>
      </c>
      <c r="AT22" s="268">
        <v>171.5</v>
      </c>
      <c r="AU22" s="268">
        <v>0</v>
      </c>
      <c r="AV22" s="268">
        <v>0</v>
      </c>
      <c r="AW22" s="268">
        <v>0</v>
      </c>
    </row>
    <row r="23" spans="3:49" x14ac:dyDescent="0.3">
      <c r="C23" s="268">
        <v>34</v>
      </c>
      <c r="D23" s="268">
        <v>3</v>
      </c>
      <c r="E23" s="268">
        <v>3</v>
      </c>
      <c r="F23" s="268">
        <v>91.800000000000011</v>
      </c>
      <c r="G23" s="268">
        <v>0</v>
      </c>
      <c r="H23" s="268">
        <v>0</v>
      </c>
      <c r="I23" s="268">
        <v>0</v>
      </c>
      <c r="J23" s="268">
        <v>44.800000000000004</v>
      </c>
      <c r="K23" s="268">
        <v>0</v>
      </c>
      <c r="L23" s="268">
        <v>47</v>
      </c>
      <c r="M23" s="268">
        <v>0</v>
      </c>
      <c r="N23" s="268">
        <v>0</v>
      </c>
      <c r="O23" s="268">
        <v>0</v>
      </c>
      <c r="P23" s="268">
        <v>0</v>
      </c>
      <c r="Q23" s="268">
        <v>0</v>
      </c>
      <c r="R23" s="268">
        <v>0</v>
      </c>
      <c r="S23" s="268">
        <v>0</v>
      </c>
      <c r="T23" s="268">
        <v>0</v>
      </c>
      <c r="U23" s="268">
        <v>0</v>
      </c>
      <c r="V23" s="268">
        <v>0</v>
      </c>
      <c r="W23" s="268">
        <v>0</v>
      </c>
      <c r="X23" s="268">
        <v>0</v>
      </c>
      <c r="Y23" s="268">
        <v>0</v>
      </c>
      <c r="Z23" s="268">
        <v>0</v>
      </c>
      <c r="AA23" s="268">
        <v>0</v>
      </c>
      <c r="AB23" s="268">
        <v>0</v>
      </c>
      <c r="AC23" s="268">
        <v>0</v>
      </c>
      <c r="AD23" s="268">
        <v>0</v>
      </c>
      <c r="AE23" s="268">
        <v>0</v>
      </c>
      <c r="AF23" s="268">
        <v>0</v>
      </c>
      <c r="AG23" s="268">
        <v>0</v>
      </c>
      <c r="AH23" s="268">
        <v>0</v>
      </c>
      <c r="AI23" s="268">
        <v>0</v>
      </c>
      <c r="AJ23" s="268">
        <v>0</v>
      </c>
      <c r="AK23" s="268">
        <v>0</v>
      </c>
      <c r="AL23" s="268">
        <v>0</v>
      </c>
      <c r="AM23" s="268">
        <v>0</v>
      </c>
      <c r="AN23" s="268">
        <v>0</v>
      </c>
      <c r="AO23" s="268">
        <v>0</v>
      </c>
      <c r="AP23" s="268">
        <v>0</v>
      </c>
      <c r="AQ23" s="268">
        <v>0</v>
      </c>
      <c r="AR23" s="268">
        <v>0</v>
      </c>
      <c r="AS23" s="268">
        <v>0</v>
      </c>
      <c r="AT23" s="268">
        <v>0</v>
      </c>
      <c r="AU23" s="268">
        <v>0</v>
      </c>
      <c r="AV23" s="268">
        <v>0</v>
      </c>
      <c r="AW23" s="268">
        <v>0</v>
      </c>
    </row>
    <row r="24" spans="3:49" x14ac:dyDescent="0.3">
      <c r="C24" s="268">
        <v>34</v>
      </c>
      <c r="D24" s="268">
        <v>3</v>
      </c>
      <c r="E24" s="268">
        <v>4</v>
      </c>
      <c r="F24" s="268">
        <v>699.45</v>
      </c>
      <c r="G24" s="268">
        <v>0</v>
      </c>
      <c r="H24" s="268">
        <v>0</v>
      </c>
      <c r="I24" s="268">
        <v>0</v>
      </c>
      <c r="J24" s="268">
        <v>176.20000000000002</v>
      </c>
      <c r="K24" s="268">
        <v>0</v>
      </c>
      <c r="L24" s="268">
        <v>380</v>
      </c>
      <c r="M24" s="268">
        <v>0</v>
      </c>
      <c r="N24" s="268">
        <v>0</v>
      </c>
      <c r="O24" s="268">
        <v>0</v>
      </c>
      <c r="P24" s="268">
        <v>0</v>
      </c>
      <c r="Q24" s="268">
        <v>0</v>
      </c>
      <c r="R24" s="268">
        <v>37</v>
      </c>
      <c r="S24" s="268">
        <v>0</v>
      </c>
      <c r="T24" s="268">
        <v>0</v>
      </c>
      <c r="U24" s="268">
        <v>0</v>
      </c>
      <c r="V24" s="268">
        <v>106.25</v>
      </c>
      <c r="W24" s="268">
        <v>0</v>
      </c>
      <c r="X24" s="268">
        <v>0</v>
      </c>
      <c r="Y24" s="268">
        <v>0</v>
      </c>
      <c r="Z24" s="268">
        <v>0</v>
      </c>
      <c r="AA24" s="268">
        <v>0</v>
      </c>
      <c r="AB24" s="268">
        <v>0</v>
      </c>
      <c r="AC24" s="268">
        <v>0</v>
      </c>
      <c r="AD24" s="268">
        <v>0</v>
      </c>
      <c r="AE24" s="268">
        <v>0</v>
      </c>
      <c r="AF24" s="268">
        <v>0</v>
      </c>
      <c r="AG24" s="268">
        <v>0</v>
      </c>
      <c r="AH24" s="268">
        <v>0</v>
      </c>
      <c r="AI24" s="268">
        <v>0</v>
      </c>
      <c r="AJ24" s="268">
        <v>0</v>
      </c>
      <c r="AK24" s="268">
        <v>0</v>
      </c>
      <c r="AL24" s="268">
        <v>0</v>
      </c>
      <c r="AM24" s="268">
        <v>0</v>
      </c>
      <c r="AN24" s="268">
        <v>0</v>
      </c>
      <c r="AO24" s="268">
        <v>0</v>
      </c>
      <c r="AP24" s="268">
        <v>0</v>
      </c>
      <c r="AQ24" s="268">
        <v>0</v>
      </c>
      <c r="AR24" s="268">
        <v>0</v>
      </c>
      <c r="AS24" s="268">
        <v>0</v>
      </c>
      <c r="AT24" s="268">
        <v>0</v>
      </c>
      <c r="AU24" s="268">
        <v>0</v>
      </c>
      <c r="AV24" s="268">
        <v>0</v>
      </c>
      <c r="AW24" s="268">
        <v>0</v>
      </c>
    </row>
    <row r="25" spans="3:49" x14ac:dyDescent="0.3">
      <c r="C25" s="268">
        <v>34</v>
      </c>
      <c r="D25" s="268">
        <v>3</v>
      </c>
      <c r="E25" s="268">
        <v>6</v>
      </c>
      <c r="F25" s="268">
        <v>4524408</v>
      </c>
      <c r="G25" s="268">
        <v>0</v>
      </c>
      <c r="H25" s="268">
        <v>0</v>
      </c>
      <c r="I25" s="268">
        <v>141793</v>
      </c>
      <c r="J25" s="268">
        <v>483287</v>
      </c>
      <c r="K25" s="268">
        <v>0</v>
      </c>
      <c r="L25" s="268">
        <v>1477210</v>
      </c>
      <c r="M25" s="268">
        <v>0</v>
      </c>
      <c r="N25" s="268">
        <v>0</v>
      </c>
      <c r="O25" s="268">
        <v>0</v>
      </c>
      <c r="P25" s="268">
        <v>0</v>
      </c>
      <c r="Q25" s="268">
        <v>110511</v>
      </c>
      <c r="R25" s="268">
        <v>166207</v>
      </c>
      <c r="S25" s="268">
        <v>0</v>
      </c>
      <c r="T25" s="268">
        <v>0</v>
      </c>
      <c r="U25" s="268">
        <v>0</v>
      </c>
      <c r="V25" s="268">
        <v>2127379</v>
      </c>
      <c r="W25" s="268">
        <v>0</v>
      </c>
      <c r="X25" s="268">
        <v>0</v>
      </c>
      <c r="Y25" s="268">
        <v>0</v>
      </c>
      <c r="Z25" s="268">
        <v>0</v>
      </c>
      <c r="AA25" s="268">
        <v>0</v>
      </c>
      <c r="AB25" s="268">
        <v>0</v>
      </c>
      <c r="AC25" s="268">
        <v>0</v>
      </c>
      <c r="AD25" s="268">
        <v>0</v>
      </c>
      <c r="AE25" s="268">
        <v>0</v>
      </c>
      <c r="AF25" s="268">
        <v>0</v>
      </c>
      <c r="AG25" s="268">
        <v>0</v>
      </c>
      <c r="AH25" s="268">
        <v>0</v>
      </c>
      <c r="AI25" s="268">
        <v>0</v>
      </c>
      <c r="AJ25" s="268">
        <v>0</v>
      </c>
      <c r="AK25" s="268">
        <v>0</v>
      </c>
      <c r="AL25" s="268">
        <v>0</v>
      </c>
      <c r="AM25" s="268">
        <v>0</v>
      </c>
      <c r="AN25" s="268">
        <v>0</v>
      </c>
      <c r="AO25" s="268">
        <v>0</v>
      </c>
      <c r="AP25" s="268">
        <v>0</v>
      </c>
      <c r="AQ25" s="268">
        <v>0</v>
      </c>
      <c r="AR25" s="268">
        <v>0</v>
      </c>
      <c r="AS25" s="268">
        <v>0</v>
      </c>
      <c r="AT25" s="268">
        <v>18021</v>
      </c>
      <c r="AU25" s="268">
        <v>0</v>
      </c>
      <c r="AV25" s="268">
        <v>0</v>
      </c>
      <c r="AW25" s="268">
        <v>0</v>
      </c>
    </row>
    <row r="26" spans="3:49" x14ac:dyDescent="0.3">
      <c r="C26" s="268">
        <v>34</v>
      </c>
      <c r="D26" s="268">
        <v>3</v>
      </c>
      <c r="E26" s="268">
        <v>7</v>
      </c>
      <c r="F26" s="268">
        <v>11299</v>
      </c>
      <c r="G26" s="268">
        <v>0</v>
      </c>
      <c r="H26" s="268">
        <v>0</v>
      </c>
      <c r="I26" s="268">
        <v>0</v>
      </c>
      <c r="J26" s="268">
        <v>0</v>
      </c>
      <c r="K26" s="268">
        <v>0</v>
      </c>
      <c r="L26" s="268">
        <v>8899</v>
      </c>
      <c r="M26" s="268">
        <v>0</v>
      </c>
      <c r="N26" s="268">
        <v>0</v>
      </c>
      <c r="O26" s="268">
        <v>0</v>
      </c>
      <c r="P26" s="268">
        <v>0</v>
      </c>
      <c r="Q26" s="268">
        <v>0</v>
      </c>
      <c r="R26" s="268">
        <v>0</v>
      </c>
      <c r="S26" s="268">
        <v>0</v>
      </c>
      <c r="T26" s="268">
        <v>0</v>
      </c>
      <c r="U26" s="268">
        <v>0</v>
      </c>
      <c r="V26" s="268">
        <v>2400</v>
      </c>
      <c r="W26" s="268">
        <v>0</v>
      </c>
      <c r="X26" s="268">
        <v>0</v>
      </c>
      <c r="Y26" s="268">
        <v>0</v>
      </c>
      <c r="Z26" s="268">
        <v>0</v>
      </c>
      <c r="AA26" s="268">
        <v>0</v>
      </c>
      <c r="AB26" s="268">
        <v>0</v>
      </c>
      <c r="AC26" s="268">
        <v>0</v>
      </c>
      <c r="AD26" s="268">
        <v>0</v>
      </c>
      <c r="AE26" s="268">
        <v>0</v>
      </c>
      <c r="AF26" s="268">
        <v>0</v>
      </c>
      <c r="AG26" s="268">
        <v>0</v>
      </c>
      <c r="AH26" s="268">
        <v>0</v>
      </c>
      <c r="AI26" s="268">
        <v>0</v>
      </c>
      <c r="AJ26" s="268">
        <v>0</v>
      </c>
      <c r="AK26" s="268">
        <v>0</v>
      </c>
      <c r="AL26" s="268">
        <v>0</v>
      </c>
      <c r="AM26" s="268">
        <v>0</v>
      </c>
      <c r="AN26" s="268">
        <v>0</v>
      </c>
      <c r="AO26" s="268">
        <v>0</v>
      </c>
      <c r="AP26" s="268">
        <v>0</v>
      </c>
      <c r="AQ26" s="268">
        <v>0</v>
      </c>
      <c r="AR26" s="268">
        <v>0</v>
      </c>
      <c r="AS26" s="268">
        <v>0</v>
      </c>
      <c r="AT26" s="268">
        <v>0</v>
      </c>
      <c r="AU26" s="268">
        <v>0</v>
      </c>
      <c r="AV26" s="268">
        <v>0</v>
      </c>
      <c r="AW26" s="268">
        <v>0</v>
      </c>
    </row>
    <row r="27" spans="3:49" x14ac:dyDescent="0.3">
      <c r="C27" s="268">
        <v>34</v>
      </c>
      <c r="D27" s="268">
        <v>3</v>
      </c>
      <c r="E27" s="268">
        <v>9</v>
      </c>
      <c r="F27" s="268">
        <v>93661</v>
      </c>
      <c r="G27" s="268">
        <v>0</v>
      </c>
      <c r="H27" s="268">
        <v>0</v>
      </c>
      <c r="I27" s="268">
        <v>11640</v>
      </c>
      <c r="J27" s="268">
        <v>15950</v>
      </c>
      <c r="K27" s="268">
        <v>0</v>
      </c>
      <c r="L27" s="268">
        <v>43399</v>
      </c>
      <c r="M27" s="268">
        <v>0</v>
      </c>
      <c r="N27" s="268">
        <v>0</v>
      </c>
      <c r="O27" s="268">
        <v>0</v>
      </c>
      <c r="P27" s="268">
        <v>0</v>
      </c>
      <c r="Q27" s="268">
        <v>0</v>
      </c>
      <c r="R27" s="268">
        <v>0</v>
      </c>
      <c r="S27" s="268">
        <v>0</v>
      </c>
      <c r="T27" s="268">
        <v>0</v>
      </c>
      <c r="U27" s="268">
        <v>0</v>
      </c>
      <c r="V27" s="268">
        <v>22672</v>
      </c>
      <c r="W27" s="268">
        <v>0</v>
      </c>
      <c r="X27" s="268">
        <v>0</v>
      </c>
      <c r="Y27" s="268">
        <v>0</v>
      </c>
      <c r="Z27" s="268">
        <v>0</v>
      </c>
      <c r="AA27" s="268">
        <v>0</v>
      </c>
      <c r="AB27" s="268">
        <v>0</v>
      </c>
      <c r="AC27" s="268">
        <v>0</v>
      </c>
      <c r="AD27" s="268">
        <v>0</v>
      </c>
      <c r="AE27" s="268">
        <v>0</v>
      </c>
      <c r="AF27" s="268">
        <v>0</v>
      </c>
      <c r="AG27" s="268">
        <v>0</v>
      </c>
      <c r="AH27" s="268">
        <v>0</v>
      </c>
      <c r="AI27" s="268">
        <v>0</v>
      </c>
      <c r="AJ27" s="268">
        <v>0</v>
      </c>
      <c r="AK27" s="268">
        <v>0</v>
      </c>
      <c r="AL27" s="268">
        <v>0</v>
      </c>
      <c r="AM27" s="268">
        <v>0</v>
      </c>
      <c r="AN27" s="268">
        <v>0</v>
      </c>
      <c r="AO27" s="268">
        <v>0</v>
      </c>
      <c r="AP27" s="268">
        <v>0</v>
      </c>
      <c r="AQ27" s="268">
        <v>0</v>
      </c>
      <c r="AR27" s="268">
        <v>0</v>
      </c>
      <c r="AS27" s="268">
        <v>0</v>
      </c>
      <c r="AT27" s="268">
        <v>0</v>
      </c>
      <c r="AU27" s="268">
        <v>0</v>
      </c>
      <c r="AV27" s="268">
        <v>0</v>
      </c>
      <c r="AW27" s="268">
        <v>0</v>
      </c>
    </row>
    <row r="28" spans="3:49" x14ac:dyDescent="0.3">
      <c r="C28" s="268">
        <v>34</v>
      </c>
      <c r="D28" s="268">
        <v>3</v>
      </c>
      <c r="E28" s="268">
        <v>11</v>
      </c>
      <c r="F28" s="268">
        <v>11450.475061165063</v>
      </c>
      <c r="G28" s="268">
        <v>6450.4750611650625</v>
      </c>
      <c r="H28" s="268">
        <v>5000</v>
      </c>
      <c r="I28" s="268">
        <v>0</v>
      </c>
      <c r="J28" s="268">
        <v>0</v>
      </c>
      <c r="K28" s="268">
        <v>0</v>
      </c>
      <c r="L28" s="268">
        <v>0</v>
      </c>
      <c r="M28" s="268">
        <v>0</v>
      </c>
      <c r="N28" s="268">
        <v>0</v>
      </c>
      <c r="O28" s="268">
        <v>0</v>
      </c>
      <c r="P28" s="268">
        <v>0</v>
      </c>
      <c r="Q28" s="268">
        <v>0</v>
      </c>
      <c r="R28" s="268">
        <v>0</v>
      </c>
      <c r="S28" s="268">
        <v>0</v>
      </c>
      <c r="T28" s="268">
        <v>0</v>
      </c>
      <c r="U28" s="268">
        <v>0</v>
      </c>
      <c r="V28" s="268">
        <v>0</v>
      </c>
      <c r="W28" s="268">
        <v>0</v>
      </c>
      <c r="X28" s="268">
        <v>0</v>
      </c>
      <c r="Y28" s="268">
        <v>0</v>
      </c>
      <c r="Z28" s="268">
        <v>0</v>
      </c>
      <c r="AA28" s="268">
        <v>0</v>
      </c>
      <c r="AB28" s="268">
        <v>0</v>
      </c>
      <c r="AC28" s="268">
        <v>0</v>
      </c>
      <c r="AD28" s="268">
        <v>0</v>
      </c>
      <c r="AE28" s="268">
        <v>0</v>
      </c>
      <c r="AF28" s="268">
        <v>0</v>
      </c>
      <c r="AG28" s="268">
        <v>0</v>
      </c>
      <c r="AH28" s="268">
        <v>0</v>
      </c>
      <c r="AI28" s="268">
        <v>0</v>
      </c>
      <c r="AJ28" s="268">
        <v>0</v>
      </c>
      <c r="AK28" s="268">
        <v>0</v>
      </c>
      <c r="AL28" s="268">
        <v>0</v>
      </c>
      <c r="AM28" s="268">
        <v>0</v>
      </c>
      <c r="AN28" s="268">
        <v>0</v>
      </c>
      <c r="AO28" s="268">
        <v>0</v>
      </c>
      <c r="AP28" s="268">
        <v>0</v>
      </c>
      <c r="AQ28" s="268">
        <v>0</v>
      </c>
      <c r="AR28" s="268">
        <v>0</v>
      </c>
      <c r="AS28" s="268">
        <v>0</v>
      </c>
      <c r="AT28" s="268">
        <v>0</v>
      </c>
      <c r="AU28" s="268">
        <v>0</v>
      </c>
      <c r="AV28" s="268">
        <v>0</v>
      </c>
      <c r="AW28" s="268">
        <v>0</v>
      </c>
    </row>
    <row r="29" spans="3:49" x14ac:dyDescent="0.3">
      <c r="C29" s="268">
        <v>34</v>
      </c>
      <c r="D29" s="268">
        <v>4</v>
      </c>
      <c r="E29" s="268">
        <v>1</v>
      </c>
      <c r="F29" s="268">
        <v>101.25</v>
      </c>
      <c r="G29" s="268">
        <v>0</v>
      </c>
      <c r="H29" s="268">
        <v>0</v>
      </c>
      <c r="I29" s="268">
        <v>7</v>
      </c>
      <c r="J29" s="268">
        <v>10.6</v>
      </c>
      <c r="K29" s="268">
        <v>0</v>
      </c>
      <c r="L29" s="268">
        <v>15</v>
      </c>
      <c r="M29" s="268">
        <v>0</v>
      </c>
      <c r="N29" s="268">
        <v>0</v>
      </c>
      <c r="O29" s="268">
        <v>0</v>
      </c>
      <c r="P29" s="268">
        <v>0</v>
      </c>
      <c r="Q29" s="268">
        <v>3.75</v>
      </c>
      <c r="R29" s="268">
        <v>4</v>
      </c>
      <c r="S29" s="268">
        <v>0</v>
      </c>
      <c r="T29" s="268">
        <v>0</v>
      </c>
      <c r="U29" s="268">
        <v>0</v>
      </c>
      <c r="V29" s="268">
        <v>59.900000000000006</v>
      </c>
      <c r="W29" s="268">
        <v>0</v>
      </c>
      <c r="X29" s="268">
        <v>0</v>
      </c>
      <c r="Y29" s="268">
        <v>0</v>
      </c>
      <c r="Z29" s="268">
        <v>0</v>
      </c>
      <c r="AA29" s="268">
        <v>0</v>
      </c>
      <c r="AB29" s="268">
        <v>0</v>
      </c>
      <c r="AC29" s="268">
        <v>0</v>
      </c>
      <c r="AD29" s="268">
        <v>0</v>
      </c>
      <c r="AE29" s="268">
        <v>0</v>
      </c>
      <c r="AF29" s="268">
        <v>0</v>
      </c>
      <c r="AG29" s="268">
        <v>0</v>
      </c>
      <c r="AH29" s="268">
        <v>0</v>
      </c>
      <c r="AI29" s="268">
        <v>0</v>
      </c>
      <c r="AJ29" s="268">
        <v>0</v>
      </c>
      <c r="AK29" s="268">
        <v>0</v>
      </c>
      <c r="AL29" s="268">
        <v>0</v>
      </c>
      <c r="AM29" s="268">
        <v>0</v>
      </c>
      <c r="AN29" s="268">
        <v>0</v>
      </c>
      <c r="AO29" s="268">
        <v>0</v>
      </c>
      <c r="AP29" s="268">
        <v>0</v>
      </c>
      <c r="AQ29" s="268">
        <v>0</v>
      </c>
      <c r="AR29" s="268">
        <v>0</v>
      </c>
      <c r="AS29" s="268">
        <v>0</v>
      </c>
      <c r="AT29" s="268">
        <v>1</v>
      </c>
      <c r="AU29" s="268">
        <v>0</v>
      </c>
      <c r="AV29" s="268">
        <v>0</v>
      </c>
      <c r="AW29" s="268">
        <v>0</v>
      </c>
    </row>
    <row r="30" spans="3:49" x14ac:dyDescent="0.3">
      <c r="C30" s="268">
        <v>34</v>
      </c>
      <c r="D30" s="268">
        <v>4</v>
      </c>
      <c r="E30" s="268">
        <v>2</v>
      </c>
      <c r="F30" s="268">
        <v>14468.3</v>
      </c>
      <c r="G30" s="268">
        <v>0</v>
      </c>
      <c r="H30" s="268">
        <v>0</v>
      </c>
      <c r="I30" s="268">
        <v>880</v>
      </c>
      <c r="J30" s="268">
        <v>1624</v>
      </c>
      <c r="K30" s="268">
        <v>0</v>
      </c>
      <c r="L30" s="268">
        <v>2216.8000000000002</v>
      </c>
      <c r="M30" s="268">
        <v>0</v>
      </c>
      <c r="N30" s="268">
        <v>0</v>
      </c>
      <c r="O30" s="268">
        <v>0</v>
      </c>
      <c r="P30" s="268">
        <v>0</v>
      </c>
      <c r="Q30" s="268">
        <v>537</v>
      </c>
      <c r="R30" s="268">
        <v>630.5</v>
      </c>
      <c r="S30" s="268">
        <v>0</v>
      </c>
      <c r="T30" s="268">
        <v>0</v>
      </c>
      <c r="U30" s="268">
        <v>0</v>
      </c>
      <c r="V30" s="268">
        <v>8424</v>
      </c>
      <c r="W30" s="268">
        <v>0</v>
      </c>
      <c r="X30" s="268">
        <v>0</v>
      </c>
      <c r="Y30" s="268">
        <v>0</v>
      </c>
      <c r="Z30" s="268">
        <v>0</v>
      </c>
      <c r="AA30" s="268">
        <v>0</v>
      </c>
      <c r="AB30" s="268">
        <v>0</v>
      </c>
      <c r="AC30" s="268">
        <v>0</v>
      </c>
      <c r="AD30" s="268">
        <v>0</v>
      </c>
      <c r="AE30" s="268">
        <v>0</v>
      </c>
      <c r="AF30" s="268">
        <v>0</v>
      </c>
      <c r="AG30" s="268">
        <v>0</v>
      </c>
      <c r="AH30" s="268">
        <v>0</v>
      </c>
      <c r="AI30" s="268">
        <v>0</v>
      </c>
      <c r="AJ30" s="268">
        <v>0</v>
      </c>
      <c r="AK30" s="268">
        <v>0</v>
      </c>
      <c r="AL30" s="268">
        <v>0</v>
      </c>
      <c r="AM30" s="268">
        <v>0</v>
      </c>
      <c r="AN30" s="268">
        <v>0</v>
      </c>
      <c r="AO30" s="268">
        <v>0</v>
      </c>
      <c r="AP30" s="268">
        <v>0</v>
      </c>
      <c r="AQ30" s="268">
        <v>0</v>
      </c>
      <c r="AR30" s="268">
        <v>0</v>
      </c>
      <c r="AS30" s="268">
        <v>0</v>
      </c>
      <c r="AT30" s="268">
        <v>156</v>
      </c>
      <c r="AU30" s="268">
        <v>0</v>
      </c>
      <c r="AV30" s="268">
        <v>0</v>
      </c>
      <c r="AW30" s="268">
        <v>0</v>
      </c>
    </row>
    <row r="31" spans="3:49" x14ac:dyDescent="0.3">
      <c r="C31" s="268">
        <v>34</v>
      </c>
      <c r="D31" s="268">
        <v>4</v>
      </c>
      <c r="E31" s="268">
        <v>3</v>
      </c>
      <c r="F31" s="268">
        <v>110.6</v>
      </c>
      <c r="G31" s="268">
        <v>0</v>
      </c>
      <c r="H31" s="268">
        <v>0</v>
      </c>
      <c r="I31" s="268">
        <v>0</v>
      </c>
      <c r="J31" s="268">
        <v>64</v>
      </c>
      <c r="K31" s="268">
        <v>0</v>
      </c>
      <c r="L31" s="268">
        <v>46.6</v>
      </c>
      <c r="M31" s="268">
        <v>0</v>
      </c>
      <c r="N31" s="268">
        <v>0</v>
      </c>
      <c r="O31" s="268">
        <v>0</v>
      </c>
      <c r="P31" s="268">
        <v>0</v>
      </c>
      <c r="Q31" s="268">
        <v>0</v>
      </c>
      <c r="R31" s="268">
        <v>0</v>
      </c>
      <c r="S31" s="268">
        <v>0</v>
      </c>
      <c r="T31" s="268">
        <v>0</v>
      </c>
      <c r="U31" s="268">
        <v>0</v>
      </c>
      <c r="V31" s="268">
        <v>0</v>
      </c>
      <c r="W31" s="268">
        <v>0</v>
      </c>
      <c r="X31" s="268">
        <v>0</v>
      </c>
      <c r="Y31" s="268">
        <v>0</v>
      </c>
      <c r="Z31" s="268">
        <v>0</v>
      </c>
      <c r="AA31" s="268">
        <v>0</v>
      </c>
      <c r="AB31" s="268">
        <v>0</v>
      </c>
      <c r="AC31" s="268">
        <v>0</v>
      </c>
      <c r="AD31" s="268">
        <v>0</v>
      </c>
      <c r="AE31" s="268">
        <v>0</v>
      </c>
      <c r="AF31" s="268">
        <v>0</v>
      </c>
      <c r="AG31" s="268">
        <v>0</v>
      </c>
      <c r="AH31" s="268">
        <v>0</v>
      </c>
      <c r="AI31" s="268">
        <v>0</v>
      </c>
      <c r="AJ31" s="268">
        <v>0</v>
      </c>
      <c r="AK31" s="268">
        <v>0</v>
      </c>
      <c r="AL31" s="268">
        <v>0</v>
      </c>
      <c r="AM31" s="268">
        <v>0</v>
      </c>
      <c r="AN31" s="268">
        <v>0</v>
      </c>
      <c r="AO31" s="268">
        <v>0</v>
      </c>
      <c r="AP31" s="268">
        <v>0</v>
      </c>
      <c r="AQ31" s="268">
        <v>0</v>
      </c>
      <c r="AR31" s="268">
        <v>0</v>
      </c>
      <c r="AS31" s="268">
        <v>0</v>
      </c>
      <c r="AT31" s="268">
        <v>0</v>
      </c>
      <c r="AU31" s="268">
        <v>0</v>
      </c>
      <c r="AV31" s="268">
        <v>0</v>
      </c>
      <c r="AW31" s="268">
        <v>0</v>
      </c>
    </row>
    <row r="32" spans="3:49" x14ac:dyDescent="0.3">
      <c r="C32" s="268">
        <v>34</v>
      </c>
      <c r="D32" s="268">
        <v>4</v>
      </c>
      <c r="E32" s="268">
        <v>4</v>
      </c>
      <c r="F32" s="268">
        <v>764.1</v>
      </c>
      <c r="G32" s="268">
        <v>0</v>
      </c>
      <c r="H32" s="268">
        <v>0</v>
      </c>
      <c r="I32" s="268">
        <v>0</v>
      </c>
      <c r="J32" s="268">
        <v>184.6</v>
      </c>
      <c r="K32" s="268">
        <v>0</v>
      </c>
      <c r="L32" s="268">
        <v>412</v>
      </c>
      <c r="M32" s="268">
        <v>0</v>
      </c>
      <c r="N32" s="268">
        <v>0</v>
      </c>
      <c r="O32" s="268">
        <v>0</v>
      </c>
      <c r="P32" s="268">
        <v>0</v>
      </c>
      <c r="Q32" s="268">
        <v>0</v>
      </c>
      <c r="R32" s="268">
        <v>30</v>
      </c>
      <c r="S32" s="268">
        <v>0</v>
      </c>
      <c r="T32" s="268">
        <v>0</v>
      </c>
      <c r="U32" s="268">
        <v>0</v>
      </c>
      <c r="V32" s="268">
        <v>137.5</v>
      </c>
      <c r="W32" s="268">
        <v>0</v>
      </c>
      <c r="X32" s="268">
        <v>0</v>
      </c>
      <c r="Y32" s="268">
        <v>0</v>
      </c>
      <c r="Z32" s="268">
        <v>0</v>
      </c>
      <c r="AA32" s="268">
        <v>0</v>
      </c>
      <c r="AB32" s="268">
        <v>0</v>
      </c>
      <c r="AC32" s="268">
        <v>0</v>
      </c>
      <c r="AD32" s="268">
        <v>0</v>
      </c>
      <c r="AE32" s="268">
        <v>0</v>
      </c>
      <c r="AF32" s="268">
        <v>0</v>
      </c>
      <c r="AG32" s="268">
        <v>0</v>
      </c>
      <c r="AH32" s="268">
        <v>0</v>
      </c>
      <c r="AI32" s="268">
        <v>0</v>
      </c>
      <c r="AJ32" s="268">
        <v>0</v>
      </c>
      <c r="AK32" s="268">
        <v>0</v>
      </c>
      <c r="AL32" s="268">
        <v>0</v>
      </c>
      <c r="AM32" s="268">
        <v>0</v>
      </c>
      <c r="AN32" s="268">
        <v>0</v>
      </c>
      <c r="AO32" s="268">
        <v>0</v>
      </c>
      <c r="AP32" s="268">
        <v>0</v>
      </c>
      <c r="AQ32" s="268">
        <v>0</v>
      </c>
      <c r="AR32" s="268">
        <v>0</v>
      </c>
      <c r="AS32" s="268">
        <v>0</v>
      </c>
      <c r="AT32" s="268">
        <v>0</v>
      </c>
      <c r="AU32" s="268">
        <v>0</v>
      </c>
      <c r="AV32" s="268">
        <v>0</v>
      </c>
      <c r="AW32" s="268">
        <v>0</v>
      </c>
    </row>
    <row r="33" spans="3:49" x14ac:dyDescent="0.3">
      <c r="C33" s="268">
        <v>34</v>
      </c>
      <c r="D33" s="268">
        <v>4</v>
      </c>
      <c r="E33" s="268">
        <v>6</v>
      </c>
      <c r="F33" s="268">
        <v>4631249</v>
      </c>
      <c r="G33" s="268">
        <v>0</v>
      </c>
      <c r="H33" s="268">
        <v>0</v>
      </c>
      <c r="I33" s="268">
        <v>150703</v>
      </c>
      <c r="J33" s="268">
        <v>512737</v>
      </c>
      <c r="K33" s="268">
        <v>0</v>
      </c>
      <c r="L33" s="268">
        <v>1485955</v>
      </c>
      <c r="M33" s="268">
        <v>0</v>
      </c>
      <c r="N33" s="268">
        <v>0</v>
      </c>
      <c r="O33" s="268">
        <v>0</v>
      </c>
      <c r="P33" s="268">
        <v>0</v>
      </c>
      <c r="Q33" s="268">
        <v>115172</v>
      </c>
      <c r="R33" s="268">
        <v>169071</v>
      </c>
      <c r="S33" s="268">
        <v>0</v>
      </c>
      <c r="T33" s="268">
        <v>0</v>
      </c>
      <c r="U33" s="268">
        <v>0</v>
      </c>
      <c r="V33" s="268">
        <v>2179690</v>
      </c>
      <c r="W33" s="268">
        <v>0</v>
      </c>
      <c r="X33" s="268">
        <v>0</v>
      </c>
      <c r="Y33" s="268">
        <v>0</v>
      </c>
      <c r="Z33" s="268">
        <v>0</v>
      </c>
      <c r="AA33" s="268">
        <v>0</v>
      </c>
      <c r="AB33" s="268">
        <v>0</v>
      </c>
      <c r="AC33" s="268">
        <v>0</v>
      </c>
      <c r="AD33" s="268">
        <v>0</v>
      </c>
      <c r="AE33" s="268">
        <v>0</v>
      </c>
      <c r="AF33" s="268">
        <v>0</v>
      </c>
      <c r="AG33" s="268">
        <v>0</v>
      </c>
      <c r="AH33" s="268">
        <v>0</v>
      </c>
      <c r="AI33" s="268">
        <v>0</v>
      </c>
      <c r="AJ33" s="268">
        <v>0</v>
      </c>
      <c r="AK33" s="268">
        <v>0</v>
      </c>
      <c r="AL33" s="268">
        <v>0</v>
      </c>
      <c r="AM33" s="268">
        <v>0</v>
      </c>
      <c r="AN33" s="268">
        <v>0</v>
      </c>
      <c r="AO33" s="268">
        <v>0</v>
      </c>
      <c r="AP33" s="268">
        <v>0</v>
      </c>
      <c r="AQ33" s="268">
        <v>0</v>
      </c>
      <c r="AR33" s="268">
        <v>0</v>
      </c>
      <c r="AS33" s="268">
        <v>0</v>
      </c>
      <c r="AT33" s="268">
        <v>17921</v>
      </c>
      <c r="AU33" s="268">
        <v>0</v>
      </c>
      <c r="AV33" s="268">
        <v>0</v>
      </c>
      <c r="AW33" s="268">
        <v>0</v>
      </c>
    </row>
    <row r="34" spans="3:49" x14ac:dyDescent="0.3">
      <c r="C34" s="268">
        <v>34</v>
      </c>
      <c r="D34" s="268">
        <v>4</v>
      </c>
      <c r="E34" s="268">
        <v>9</v>
      </c>
      <c r="F34" s="268">
        <v>104170</v>
      </c>
      <c r="G34" s="268">
        <v>0</v>
      </c>
      <c r="H34" s="268">
        <v>0</v>
      </c>
      <c r="I34" s="268">
        <v>11640</v>
      </c>
      <c r="J34" s="268">
        <v>24360</v>
      </c>
      <c r="K34" s="268">
        <v>0</v>
      </c>
      <c r="L34" s="268">
        <v>46710</v>
      </c>
      <c r="M34" s="268">
        <v>0</v>
      </c>
      <c r="N34" s="268">
        <v>0</v>
      </c>
      <c r="O34" s="268">
        <v>0</v>
      </c>
      <c r="P34" s="268">
        <v>0</v>
      </c>
      <c r="Q34" s="268">
        <v>0</v>
      </c>
      <c r="R34" s="268">
        <v>0</v>
      </c>
      <c r="S34" s="268">
        <v>0</v>
      </c>
      <c r="T34" s="268">
        <v>0</v>
      </c>
      <c r="U34" s="268">
        <v>0</v>
      </c>
      <c r="V34" s="268">
        <v>21460</v>
      </c>
      <c r="W34" s="268">
        <v>0</v>
      </c>
      <c r="X34" s="268">
        <v>0</v>
      </c>
      <c r="Y34" s="268">
        <v>0</v>
      </c>
      <c r="Z34" s="268">
        <v>0</v>
      </c>
      <c r="AA34" s="268">
        <v>0</v>
      </c>
      <c r="AB34" s="268">
        <v>0</v>
      </c>
      <c r="AC34" s="268">
        <v>0</v>
      </c>
      <c r="AD34" s="268">
        <v>0</v>
      </c>
      <c r="AE34" s="268">
        <v>0</v>
      </c>
      <c r="AF34" s="268">
        <v>0</v>
      </c>
      <c r="AG34" s="268">
        <v>0</v>
      </c>
      <c r="AH34" s="268">
        <v>0</v>
      </c>
      <c r="AI34" s="268">
        <v>0</v>
      </c>
      <c r="AJ34" s="268">
        <v>0</v>
      </c>
      <c r="AK34" s="268">
        <v>0</v>
      </c>
      <c r="AL34" s="268">
        <v>0</v>
      </c>
      <c r="AM34" s="268">
        <v>0</v>
      </c>
      <c r="AN34" s="268">
        <v>0</v>
      </c>
      <c r="AO34" s="268">
        <v>0</v>
      </c>
      <c r="AP34" s="268">
        <v>0</v>
      </c>
      <c r="AQ34" s="268">
        <v>0</v>
      </c>
      <c r="AR34" s="268">
        <v>0</v>
      </c>
      <c r="AS34" s="268">
        <v>0</v>
      </c>
      <c r="AT34" s="268">
        <v>0</v>
      </c>
      <c r="AU34" s="268">
        <v>0</v>
      </c>
      <c r="AV34" s="268">
        <v>0</v>
      </c>
      <c r="AW34" s="268">
        <v>0</v>
      </c>
    </row>
    <row r="35" spans="3:49" x14ac:dyDescent="0.3">
      <c r="C35" s="268">
        <v>34</v>
      </c>
      <c r="D35" s="268">
        <v>4</v>
      </c>
      <c r="E35" s="268">
        <v>10</v>
      </c>
      <c r="F35" s="268">
        <v>10500</v>
      </c>
      <c r="G35" s="268">
        <v>0</v>
      </c>
      <c r="H35" s="268">
        <v>10500</v>
      </c>
      <c r="I35" s="268">
        <v>0</v>
      </c>
      <c r="J35" s="268">
        <v>0</v>
      </c>
      <c r="K35" s="268">
        <v>0</v>
      </c>
      <c r="L35" s="268">
        <v>0</v>
      </c>
      <c r="M35" s="268">
        <v>0</v>
      </c>
      <c r="N35" s="268">
        <v>0</v>
      </c>
      <c r="O35" s="268">
        <v>0</v>
      </c>
      <c r="P35" s="268">
        <v>0</v>
      </c>
      <c r="Q35" s="268">
        <v>0</v>
      </c>
      <c r="R35" s="268">
        <v>0</v>
      </c>
      <c r="S35" s="268">
        <v>0</v>
      </c>
      <c r="T35" s="268">
        <v>0</v>
      </c>
      <c r="U35" s="268">
        <v>0</v>
      </c>
      <c r="V35" s="268">
        <v>0</v>
      </c>
      <c r="W35" s="268">
        <v>0</v>
      </c>
      <c r="X35" s="268">
        <v>0</v>
      </c>
      <c r="Y35" s="268">
        <v>0</v>
      </c>
      <c r="Z35" s="268">
        <v>0</v>
      </c>
      <c r="AA35" s="268">
        <v>0</v>
      </c>
      <c r="AB35" s="268">
        <v>0</v>
      </c>
      <c r="AC35" s="268">
        <v>0</v>
      </c>
      <c r="AD35" s="268">
        <v>0</v>
      </c>
      <c r="AE35" s="268">
        <v>0</v>
      </c>
      <c r="AF35" s="268">
        <v>0</v>
      </c>
      <c r="AG35" s="268">
        <v>0</v>
      </c>
      <c r="AH35" s="268">
        <v>0</v>
      </c>
      <c r="AI35" s="268">
        <v>0</v>
      </c>
      <c r="AJ35" s="268">
        <v>0</v>
      </c>
      <c r="AK35" s="268">
        <v>0</v>
      </c>
      <c r="AL35" s="268">
        <v>0</v>
      </c>
      <c r="AM35" s="268">
        <v>0</v>
      </c>
      <c r="AN35" s="268">
        <v>0</v>
      </c>
      <c r="AO35" s="268">
        <v>0</v>
      </c>
      <c r="AP35" s="268">
        <v>0</v>
      </c>
      <c r="AQ35" s="268">
        <v>0</v>
      </c>
      <c r="AR35" s="268">
        <v>0</v>
      </c>
      <c r="AS35" s="268">
        <v>0</v>
      </c>
      <c r="AT35" s="268">
        <v>0</v>
      </c>
      <c r="AU35" s="268">
        <v>0</v>
      </c>
      <c r="AV35" s="268">
        <v>0</v>
      </c>
      <c r="AW35" s="268">
        <v>0</v>
      </c>
    </row>
    <row r="36" spans="3:49" x14ac:dyDescent="0.3">
      <c r="C36" s="268">
        <v>34</v>
      </c>
      <c r="D36" s="268">
        <v>4</v>
      </c>
      <c r="E36" s="268">
        <v>11</v>
      </c>
      <c r="F36" s="268">
        <v>11450.475061165063</v>
      </c>
      <c r="G36" s="268">
        <v>6450.4750611650625</v>
      </c>
      <c r="H36" s="268">
        <v>5000</v>
      </c>
      <c r="I36" s="268">
        <v>0</v>
      </c>
      <c r="J36" s="268">
        <v>0</v>
      </c>
      <c r="K36" s="268">
        <v>0</v>
      </c>
      <c r="L36" s="268">
        <v>0</v>
      </c>
      <c r="M36" s="268">
        <v>0</v>
      </c>
      <c r="N36" s="268">
        <v>0</v>
      </c>
      <c r="O36" s="268">
        <v>0</v>
      </c>
      <c r="P36" s="268">
        <v>0</v>
      </c>
      <c r="Q36" s="268">
        <v>0</v>
      </c>
      <c r="R36" s="268">
        <v>0</v>
      </c>
      <c r="S36" s="268">
        <v>0</v>
      </c>
      <c r="T36" s="268">
        <v>0</v>
      </c>
      <c r="U36" s="268">
        <v>0</v>
      </c>
      <c r="V36" s="268">
        <v>0</v>
      </c>
      <c r="W36" s="268">
        <v>0</v>
      </c>
      <c r="X36" s="268">
        <v>0</v>
      </c>
      <c r="Y36" s="268">
        <v>0</v>
      </c>
      <c r="Z36" s="268">
        <v>0</v>
      </c>
      <c r="AA36" s="268">
        <v>0</v>
      </c>
      <c r="AB36" s="268">
        <v>0</v>
      </c>
      <c r="AC36" s="268">
        <v>0</v>
      </c>
      <c r="AD36" s="268">
        <v>0</v>
      </c>
      <c r="AE36" s="268">
        <v>0</v>
      </c>
      <c r="AF36" s="268">
        <v>0</v>
      </c>
      <c r="AG36" s="268">
        <v>0</v>
      </c>
      <c r="AH36" s="268">
        <v>0</v>
      </c>
      <c r="AI36" s="268">
        <v>0</v>
      </c>
      <c r="AJ36" s="268">
        <v>0</v>
      </c>
      <c r="AK36" s="268">
        <v>0</v>
      </c>
      <c r="AL36" s="268">
        <v>0</v>
      </c>
      <c r="AM36" s="268">
        <v>0</v>
      </c>
      <c r="AN36" s="268">
        <v>0</v>
      </c>
      <c r="AO36" s="268">
        <v>0</v>
      </c>
      <c r="AP36" s="268">
        <v>0</v>
      </c>
      <c r="AQ36" s="268">
        <v>0</v>
      </c>
      <c r="AR36" s="268">
        <v>0</v>
      </c>
      <c r="AS36" s="268">
        <v>0</v>
      </c>
      <c r="AT36" s="268">
        <v>0</v>
      </c>
      <c r="AU36" s="268">
        <v>0</v>
      </c>
      <c r="AV36" s="268">
        <v>0</v>
      </c>
      <c r="AW36" s="268">
        <v>0</v>
      </c>
    </row>
    <row r="37" spans="3:49" x14ac:dyDescent="0.3">
      <c r="C37" s="268">
        <v>34</v>
      </c>
      <c r="D37" s="268">
        <v>5</v>
      </c>
      <c r="E37" s="268">
        <v>1</v>
      </c>
      <c r="F37" s="268">
        <v>103.25</v>
      </c>
      <c r="G37" s="268">
        <v>0</v>
      </c>
      <c r="H37" s="268">
        <v>0</v>
      </c>
      <c r="I37" s="268">
        <v>8</v>
      </c>
      <c r="J37" s="268">
        <v>10.6</v>
      </c>
      <c r="K37" s="268">
        <v>0</v>
      </c>
      <c r="L37" s="268">
        <v>17</v>
      </c>
      <c r="M37" s="268">
        <v>0</v>
      </c>
      <c r="N37" s="268">
        <v>0</v>
      </c>
      <c r="O37" s="268">
        <v>0</v>
      </c>
      <c r="P37" s="268">
        <v>0</v>
      </c>
      <c r="Q37" s="268">
        <v>3.75</v>
      </c>
      <c r="R37" s="268">
        <v>4</v>
      </c>
      <c r="S37" s="268">
        <v>0</v>
      </c>
      <c r="T37" s="268">
        <v>0</v>
      </c>
      <c r="U37" s="268">
        <v>0</v>
      </c>
      <c r="V37" s="268">
        <v>58.900000000000006</v>
      </c>
      <c r="W37" s="268">
        <v>0</v>
      </c>
      <c r="X37" s="268">
        <v>0</v>
      </c>
      <c r="Y37" s="268">
        <v>0</v>
      </c>
      <c r="Z37" s="268">
        <v>0</v>
      </c>
      <c r="AA37" s="268">
        <v>0</v>
      </c>
      <c r="AB37" s="268">
        <v>0</v>
      </c>
      <c r="AC37" s="268">
        <v>0</v>
      </c>
      <c r="AD37" s="268">
        <v>0</v>
      </c>
      <c r="AE37" s="268">
        <v>0</v>
      </c>
      <c r="AF37" s="268">
        <v>0</v>
      </c>
      <c r="AG37" s="268">
        <v>0</v>
      </c>
      <c r="AH37" s="268">
        <v>0</v>
      </c>
      <c r="AI37" s="268">
        <v>0</v>
      </c>
      <c r="AJ37" s="268">
        <v>0</v>
      </c>
      <c r="AK37" s="268">
        <v>0</v>
      </c>
      <c r="AL37" s="268">
        <v>0</v>
      </c>
      <c r="AM37" s="268">
        <v>0</v>
      </c>
      <c r="AN37" s="268">
        <v>0</v>
      </c>
      <c r="AO37" s="268">
        <v>0</v>
      </c>
      <c r="AP37" s="268">
        <v>0</v>
      </c>
      <c r="AQ37" s="268">
        <v>0</v>
      </c>
      <c r="AR37" s="268">
        <v>0</v>
      </c>
      <c r="AS37" s="268">
        <v>0</v>
      </c>
      <c r="AT37" s="268">
        <v>1</v>
      </c>
      <c r="AU37" s="268">
        <v>0</v>
      </c>
      <c r="AV37" s="268">
        <v>0</v>
      </c>
      <c r="AW37" s="268">
        <v>0</v>
      </c>
    </row>
    <row r="38" spans="3:49" x14ac:dyDescent="0.3">
      <c r="C38" s="268">
        <v>34</v>
      </c>
      <c r="D38" s="268">
        <v>5</v>
      </c>
      <c r="E38" s="268">
        <v>2</v>
      </c>
      <c r="F38" s="268">
        <v>16567.599999999999</v>
      </c>
      <c r="G38" s="268">
        <v>0</v>
      </c>
      <c r="H38" s="268">
        <v>0</v>
      </c>
      <c r="I38" s="268">
        <v>1360</v>
      </c>
      <c r="J38" s="268">
        <v>1764</v>
      </c>
      <c r="K38" s="268">
        <v>0</v>
      </c>
      <c r="L38" s="268">
        <v>2713.6</v>
      </c>
      <c r="M38" s="268">
        <v>0</v>
      </c>
      <c r="N38" s="268">
        <v>0</v>
      </c>
      <c r="O38" s="268">
        <v>0</v>
      </c>
      <c r="P38" s="268">
        <v>0</v>
      </c>
      <c r="Q38" s="268">
        <v>638.5</v>
      </c>
      <c r="R38" s="268">
        <v>683</v>
      </c>
      <c r="S38" s="268">
        <v>0</v>
      </c>
      <c r="T38" s="268">
        <v>0</v>
      </c>
      <c r="U38" s="268">
        <v>0</v>
      </c>
      <c r="V38" s="268">
        <v>9250.5</v>
      </c>
      <c r="W38" s="268">
        <v>0</v>
      </c>
      <c r="X38" s="268">
        <v>0</v>
      </c>
      <c r="Y38" s="268">
        <v>0</v>
      </c>
      <c r="Z38" s="268">
        <v>0</v>
      </c>
      <c r="AA38" s="268">
        <v>0</v>
      </c>
      <c r="AB38" s="268">
        <v>0</v>
      </c>
      <c r="AC38" s="268">
        <v>0</v>
      </c>
      <c r="AD38" s="268">
        <v>0</v>
      </c>
      <c r="AE38" s="268">
        <v>0</v>
      </c>
      <c r="AF38" s="268">
        <v>0</v>
      </c>
      <c r="AG38" s="268">
        <v>0</v>
      </c>
      <c r="AH38" s="268">
        <v>0</v>
      </c>
      <c r="AI38" s="268">
        <v>0</v>
      </c>
      <c r="AJ38" s="268">
        <v>0</v>
      </c>
      <c r="AK38" s="268">
        <v>0</v>
      </c>
      <c r="AL38" s="268">
        <v>0</v>
      </c>
      <c r="AM38" s="268">
        <v>0</v>
      </c>
      <c r="AN38" s="268">
        <v>0</v>
      </c>
      <c r="AO38" s="268">
        <v>0</v>
      </c>
      <c r="AP38" s="268">
        <v>0</v>
      </c>
      <c r="AQ38" s="268">
        <v>0</v>
      </c>
      <c r="AR38" s="268">
        <v>0</v>
      </c>
      <c r="AS38" s="268">
        <v>0</v>
      </c>
      <c r="AT38" s="268">
        <v>158</v>
      </c>
      <c r="AU38" s="268">
        <v>0</v>
      </c>
      <c r="AV38" s="268">
        <v>0</v>
      </c>
      <c r="AW38" s="268">
        <v>0</v>
      </c>
    </row>
    <row r="39" spans="3:49" x14ac:dyDescent="0.3">
      <c r="C39" s="268">
        <v>34</v>
      </c>
      <c r="D39" s="268">
        <v>5</v>
      </c>
      <c r="E39" s="268">
        <v>3</v>
      </c>
      <c r="F39" s="268">
        <v>115</v>
      </c>
      <c r="G39" s="268">
        <v>0</v>
      </c>
      <c r="H39" s="268">
        <v>0</v>
      </c>
      <c r="I39" s="268">
        <v>0</v>
      </c>
      <c r="J39" s="268">
        <v>68</v>
      </c>
      <c r="K39" s="268">
        <v>0</v>
      </c>
      <c r="L39" s="268">
        <v>47</v>
      </c>
      <c r="M39" s="268">
        <v>0</v>
      </c>
      <c r="N39" s="268">
        <v>0</v>
      </c>
      <c r="O39" s="268">
        <v>0</v>
      </c>
      <c r="P39" s="268">
        <v>0</v>
      </c>
      <c r="Q39" s="268">
        <v>0</v>
      </c>
      <c r="R39" s="268">
        <v>0</v>
      </c>
      <c r="S39" s="268">
        <v>0</v>
      </c>
      <c r="T39" s="268">
        <v>0</v>
      </c>
      <c r="U39" s="268">
        <v>0</v>
      </c>
      <c r="V39" s="268">
        <v>0</v>
      </c>
      <c r="W39" s="268">
        <v>0</v>
      </c>
      <c r="X39" s="268">
        <v>0</v>
      </c>
      <c r="Y39" s="268">
        <v>0</v>
      </c>
      <c r="Z39" s="268">
        <v>0</v>
      </c>
      <c r="AA39" s="268">
        <v>0</v>
      </c>
      <c r="AB39" s="268">
        <v>0</v>
      </c>
      <c r="AC39" s="268">
        <v>0</v>
      </c>
      <c r="AD39" s="268">
        <v>0</v>
      </c>
      <c r="AE39" s="268">
        <v>0</v>
      </c>
      <c r="AF39" s="268">
        <v>0</v>
      </c>
      <c r="AG39" s="268">
        <v>0</v>
      </c>
      <c r="AH39" s="268">
        <v>0</v>
      </c>
      <c r="AI39" s="268">
        <v>0</v>
      </c>
      <c r="AJ39" s="268">
        <v>0</v>
      </c>
      <c r="AK39" s="268">
        <v>0</v>
      </c>
      <c r="AL39" s="268">
        <v>0</v>
      </c>
      <c r="AM39" s="268">
        <v>0</v>
      </c>
      <c r="AN39" s="268">
        <v>0</v>
      </c>
      <c r="AO39" s="268">
        <v>0</v>
      </c>
      <c r="AP39" s="268">
        <v>0</v>
      </c>
      <c r="AQ39" s="268">
        <v>0</v>
      </c>
      <c r="AR39" s="268">
        <v>0</v>
      </c>
      <c r="AS39" s="268">
        <v>0</v>
      </c>
      <c r="AT39" s="268">
        <v>0</v>
      </c>
      <c r="AU39" s="268">
        <v>0</v>
      </c>
      <c r="AV39" s="268">
        <v>0</v>
      </c>
      <c r="AW39" s="268">
        <v>0</v>
      </c>
    </row>
    <row r="40" spans="3:49" x14ac:dyDescent="0.3">
      <c r="C40" s="268">
        <v>34</v>
      </c>
      <c r="D40" s="268">
        <v>5</v>
      </c>
      <c r="E40" s="268">
        <v>4</v>
      </c>
      <c r="F40" s="268">
        <v>732.8</v>
      </c>
      <c r="G40" s="268">
        <v>0</v>
      </c>
      <c r="H40" s="268">
        <v>0</v>
      </c>
      <c r="I40" s="268">
        <v>0</v>
      </c>
      <c r="J40" s="268">
        <v>150.80000000000001</v>
      </c>
      <c r="K40" s="268">
        <v>0</v>
      </c>
      <c r="L40" s="268">
        <v>399</v>
      </c>
      <c r="M40" s="268">
        <v>0</v>
      </c>
      <c r="N40" s="268">
        <v>0</v>
      </c>
      <c r="O40" s="268">
        <v>0</v>
      </c>
      <c r="P40" s="268">
        <v>0</v>
      </c>
      <c r="Q40" s="268">
        <v>0</v>
      </c>
      <c r="R40" s="268">
        <v>38</v>
      </c>
      <c r="S40" s="268">
        <v>0</v>
      </c>
      <c r="T40" s="268">
        <v>0</v>
      </c>
      <c r="U40" s="268">
        <v>0</v>
      </c>
      <c r="V40" s="268">
        <v>145</v>
      </c>
      <c r="W40" s="268">
        <v>0</v>
      </c>
      <c r="X40" s="268">
        <v>0</v>
      </c>
      <c r="Y40" s="268">
        <v>0</v>
      </c>
      <c r="Z40" s="268">
        <v>0</v>
      </c>
      <c r="AA40" s="268">
        <v>0</v>
      </c>
      <c r="AB40" s="268">
        <v>0</v>
      </c>
      <c r="AC40" s="268">
        <v>0</v>
      </c>
      <c r="AD40" s="268">
        <v>0</v>
      </c>
      <c r="AE40" s="268">
        <v>0</v>
      </c>
      <c r="AF40" s="268">
        <v>0</v>
      </c>
      <c r="AG40" s="268">
        <v>0</v>
      </c>
      <c r="AH40" s="268">
        <v>0</v>
      </c>
      <c r="AI40" s="268">
        <v>0</v>
      </c>
      <c r="AJ40" s="268">
        <v>0</v>
      </c>
      <c r="AK40" s="268">
        <v>0</v>
      </c>
      <c r="AL40" s="268">
        <v>0</v>
      </c>
      <c r="AM40" s="268">
        <v>0</v>
      </c>
      <c r="AN40" s="268">
        <v>0</v>
      </c>
      <c r="AO40" s="268">
        <v>0</v>
      </c>
      <c r="AP40" s="268">
        <v>0</v>
      </c>
      <c r="AQ40" s="268">
        <v>0</v>
      </c>
      <c r="AR40" s="268">
        <v>0</v>
      </c>
      <c r="AS40" s="268">
        <v>0</v>
      </c>
      <c r="AT40" s="268">
        <v>0</v>
      </c>
      <c r="AU40" s="268">
        <v>0</v>
      </c>
      <c r="AV40" s="268">
        <v>0</v>
      </c>
      <c r="AW40" s="268">
        <v>0</v>
      </c>
    </row>
    <row r="41" spans="3:49" x14ac:dyDescent="0.3">
      <c r="C41" s="268">
        <v>34</v>
      </c>
      <c r="D41" s="268">
        <v>5</v>
      </c>
      <c r="E41" s="268">
        <v>6</v>
      </c>
      <c r="F41" s="268">
        <v>4636277</v>
      </c>
      <c r="G41" s="268">
        <v>0</v>
      </c>
      <c r="H41" s="268">
        <v>0</v>
      </c>
      <c r="I41" s="268">
        <v>186571</v>
      </c>
      <c r="J41" s="268">
        <v>497251</v>
      </c>
      <c r="K41" s="268">
        <v>0</v>
      </c>
      <c r="L41" s="268">
        <v>1582196</v>
      </c>
      <c r="M41" s="268">
        <v>0</v>
      </c>
      <c r="N41" s="268">
        <v>0</v>
      </c>
      <c r="O41" s="268">
        <v>0</v>
      </c>
      <c r="P41" s="268">
        <v>0</v>
      </c>
      <c r="Q41" s="268">
        <v>113450</v>
      </c>
      <c r="R41" s="268">
        <v>171701</v>
      </c>
      <c r="S41" s="268">
        <v>0</v>
      </c>
      <c r="T41" s="268">
        <v>0</v>
      </c>
      <c r="U41" s="268">
        <v>0</v>
      </c>
      <c r="V41" s="268">
        <v>2066859</v>
      </c>
      <c r="W41" s="268">
        <v>0</v>
      </c>
      <c r="X41" s="268">
        <v>0</v>
      </c>
      <c r="Y41" s="268">
        <v>0</v>
      </c>
      <c r="Z41" s="268">
        <v>0</v>
      </c>
      <c r="AA41" s="268">
        <v>0</v>
      </c>
      <c r="AB41" s="268">
        <v>0</v>
      </c>
      <c r="AC41" s="268">
        <v>0</v>
      </c>
      <c r="AD41" s="268">
        <v>0</v>
      </c>
      <c r="AE41" s="268">
        <v>0</v>
      </c>
      <c r="AF41" s="268">
        <v>0</v>
      </c>
      <c r="AG41" s="268">
        <v>0</v>
      </c>
      <c r="AH41" s="268">
        <v>0</v>
      </c>
      <c r="AI41" s="268">
        <v>0</v>
      </c>
      <c r="AJ41" s="268">
        <v>0</v>
      </c>
      <c r="AK41" s="268">
        <v>0</v>
      </c>
      <c r="AL41" s="268">
        <v>0</v>
      </c>
      <c r="AM41" s="268">
        <v>0</v>
      </c>
      <c r="AN41" s="268">
        <v>0</v>
      </c>
      <c r="AO41" s="268">
        <v>0</v>
      </c>
      <c r="AP41" s="268">
        <v>0</v>
      </c>
      <c r="AQ41" s="268">
        <v>0</v>
      </c>
      <c r="AR41" s="268">
        <v>0</v>
      </c>
      <c r="AS41" s="268">
        <v>0</v>
      </c>
      <c r="AT41" s="268">
        <v>18249</v>
      </c>
      <c r="AU41" s="268">
        <v>0</v>
      </c>
      <c r="AV41" s="268">
        <v>0</v>
      </c>
      <c r="AW41" s="268">
        <v>0</v>
      </c>
    </row>
    <row r="42" spans="3:49" x14ac:dyDescent="0.3">
      <c r="C42" s="268">
        <v>34</v>
      </c>
      <c r="D42" s="268">
        <v>5</v>
      </c>
      <c r="E42" s="268">
        <v>7</v>
      </c>
      <c r="F42" s="268">
        <v>133799</v>
      </c>
      <c r="G42" s="268">
        <v>0</v>
      </c>
      <c r="H42" s="268">
        <v>0</v>
      </c>
      <c r="I42" s="268">
        <v>0</v>
      </c>
      <c r="J42" s="268">
        <v>0</v>
      </c>
      <c r="K42" s="268">
        <v>0</v>
      </c>
      <c r="L42" s="268">
        <v>133799</v>
      </c>
      <c r="M42" s="268">
        <v>0</v>
      </c>
      <c r="N42" s="268">
        <v>0</v>
      </c>
      <c r="O42" s="268">
        <v>0</v>
      </c>
      <c r="P42" s="268">
        <v>0</v>
      </c>
      <c r="Q42" s="268">
        <v>0</v>
      </c>
      <c r="R42" s="268">
        <v>0</v>
      </c>
      <c r="S42" s="268">
        <v>0</v>
      </c>
      <c r="T42" s="268">
        <v>0</v>
      </c>
      <c r="U42" s="268">
        <v>0</v>
      </c>
      <c r="V42" s="268">
        <v>0</v>
      </c>
      <c r="W42" s="268">
        <v>0</v>
      </c>
      <c r="X42" s="268">
        <v>0</v>
      </c>
      <c r="Y42" s="268">
        <v>0</v>
      </c>
      <c r="Z42" s="268">
        <v>0</v>
      </c>
      <c r="AA42" s="268">
        <v>0</v>
      </c>
      <c r="AB42" s="268">
        <v>0</v>
      </c>
      <c r="AC42" s="268">
        <v>0</v>
      </c>
      <c r="AD42" s="268">
        <v>0</v>
      </c>
      <c r="AE42" s="268">
        <v>0</v>
      </c>
      <c r="AF42" s="268">
        <v>0</v>
      </c>
      <c r="AG42" s="268">
        <v>0</v>
      </c>
      <c r="AH42" s="268">
        <v>0</v>
      </c>
      <c r="AI42" s="268">
        <v>0</v>
      </c>
      <c r="AJ42" s="268">
        <v>0</v>
      </c>
      <c r="AK42" s="268">
        <v>0</v>
      </c>
      <c r="AL42" s="268">
        <v>0</v>
      </c>
      <c r="AM42" s="268">
        <v>0</v>
      </c>
      <c r="AN42" s="268">
        <v>0</v>
      </c>
      <c r="AO42" s="268">
        <v>0</v>
      </c>
      <c r="AP42" s="268">
        <v>0</v>
      </c>
      <c r="AQ42" s="268">
        <v>0</v>
      </c>
      <c r="AR42" s="268">
        <v>0</v>
      </c>
      <c r="AS42" s="268">
        <v>0</v>
      </c>
      <c r="AT42" s="268">
        <v>0</v>
      </c>
      <c r="AU42" s="268">
        <v>0</v>
      </c>
      <c r="AV42" s="268">
        <v>0</v>
      </c>
      <c r="AW42" s="268">
        <v>0</v>
      </c>
    </row>
    <row r="43" spans="3:49" x14ac:dyDescent="0.3">
      <c r="C43" s="268">
        <v>34</v>
      </c>
      <c r="D43" s="268">
        <v>5</v>
      </c>
      <c r="E43" s="268">
        <v>9</v>
      </c>
      <c r="F43" s="268">
        <v>231833</v>
      </c>
      <c r="G43" s="268">
        <v>0</v>
      </c>
      <c r="H43" s="268">
        <v>0</v>
      </c>
      <c r="I43" s="268">
        <v>11640</v>
      </c>
      <c r="J43" s="268">
        <v>20860</v>
      </c>
      <c r="K43" s="268">
        <v>0</v>
      </c>
      <c r="L43" s="268">
        <v>183009</v>
      </c>
      <c r="M43" s="268">
        <v>0</v>
      </c>
      <c r="N43" s="268">
        <v>0</v>
      </c>
      <c r="O43" s="268">
        <v>0</v>
      </c>
      <c r="P43" s="268">
        <v>0</v>
      </c>
      <c r="Q43" s="268">
        <v>0</v>
      </c>
      <c r="R43" s="268">
        <v>0</v>
      </c>
      <c r="S43" s="268">
        <v>0</v>
      </c>
      <c r="T43" s="268">
        <v>0</v>
      </c>
      <c r="U43" s="268">
        <v>0</v>
      </c>
      <c r="V43" s="268">
        <v>16324</v>
      </c>
      <c r="W43" s="268">
        <v>0</v>
      </c>
      <c r="X43" s="268">
        <v>0</v>
      </c>
      <c r="Y43" s="268">
        <v>0</v>
      </c>
      <c r="Z43" s="268">
        <v>0</v>
      </c>
      <c r="AA43" s="268">
        <v>0</v>
      </c>
      <c r="AB43" s="268">
        <v>0</v>
      </c>
      <c r="AC43" s="268">
        <v>0</v>
      </c>
      <c r="AD43" s="268">
        <v>0</v>
      </c>
      <c r="AE43" s="268">
        <v>0</v>
      </c>
      <c r="AF43" s="268">
        <v>0</v>
      </c>
      <c r="AG43" s="268">
        <v>0</v>
      </c>
      <c r="AH43" s="268">
        <v>0</v>
      </c>
      <c r="AI43" s="268">
        <v>0</v>
      </c>
      <c r="AJ43" s="268">
        <v>0</v>
      </c>
      <c r="AK43" s="268">
        <v>0</v>
      </c>
      <c r="AL43" s="268">
        <v>0</v>
      </c>
      <c r="AM43" s="268">
        <v>0</v>
      </c>
      <c r="AN43" s="268">
        <v>0</v>
      </c>
      <c r="AO43" s="268">
        <v>0</v>
      </c>
      <c r="AP43" s="268">
        <v>0</v>
      </c>
      <c r="AQ43" s="268">
        <v>0</v>
      </c>
      <c r="AR43" s="268">
        <v>0</v>
      </c>
      <c r="AS43" s="268">
        <v>0</v>
      </c>
      <c r="AT43" s="268">
        <v>0</v>
      </c>
      <c r="AU43" s="268">
        <v>0</v>
      </c>
      <c r="AV43" s="268">
        <v>0</v>
      </c>
      <c r="AW43" s="268">
        <v>0</v>
      </c>
    </row>
    <row r="44" spans="3:49" x14ac:dyDescent="0.3">
      <c r="C44" s="268">
        <v>34</v>
      </c>
      <c r="D44" s="268">
        <v>5</v>
      </c>
      <c r="E44" s="268">
        <v>10</v>
      </c>
      <c r="F44" s="268">
        <v>10800</v>
      </c>
      <c r="G44" s="268">
        <v>9400</v>
      </c>
      <c r="H44" s="268">
        <v>1400</v>
      </c>
      <c r="I44" s="268">
        <v>0</v>
      </c>
      <c r="J44" s="268">
        <v>0</v>
      </c>
      <c r="K44" s="268">
        <v>0</v>
      </c>
      <c r="L44" s="268">
        <v>0</v>
      </c>
      <c r="M44" s="268">
        <v>0</v>
      </c>
      <c r="N44" s="268">
        <v>0</v>
      </c>
      <c r="O44" s="268">
        <v>0</v>
      </c>
      <c r="P44" s="268">
        <v>0</v>
      </c>
      <c r="Q44" s="268">
        <v>0</v>
      </c>
      <c r="R44" s="268">
        <v>0</v>
      </c>
      <c r="S44" s="268">
        <v>0</v>
      </c>
      <c r="T44" s="268">
        <v>0</v>
      </c>
      <c r="U44" s="268">
        <v>0</v>
      </c>
      <c r="V44" s="268">
        <v>0</v>
      </c>
      <c r="W44" s="268">
        <v>0</v>
      </c>
      <c r="X44" s="268">
        <v>0</v>
      </c>
      <c r="Y44" s="268">
        <v>0</v>
      </c>
      <c r="Z44" s="268">
        <v>0</v>
      </c>
      <c r="AA44" s="268">
        <v>0</v>
      </c>
      <c r="AB44" s="268">
        <v>0</v>
      </c>
      <c r="AC44" s="268">
        <v>0</v>
      </c>
      <c r="AD44" s="268">
        <v>0</v>
      </c>
      <c r="AE44" s="268">
        <v>0</v>
      </c>
      <c r="AF44" s="268">
        <v>0</v>
      </c>
      <c r="AG44" s="268">
        <v>0</v>
      </c>
      <c r="AH44" s="268">
        <v>0</v>
      </c>
      <c r="AI44" s="268">
        <v>0</v>
      </c>
      <c r="AJ44" s="268">
        <v>0</v>
      </c>
      <c r="AK44" s="268">
        <v>0</v>
      </c>
      <c r="AL44" s="268">
        <v>0</v>
      </c>
      <c r="AM44" s="268">
        <v>0</v>
      </c>
      <c r="AN44" s="268">
        <v>0</v>
      </c>
      <c r="AO44" s="268">
        <v>0</v>
      </c>
      <c r="AP44" s="268">
        <v>0</v>
      </c>
      <c r="AQ44" s="268">
        <v>0</v>
      </c>
      <c r="AR44" s="268">
        <v>0</v>
      </c>
      <c r="AS44" s="268">
        <v>0</v>
      </c>
      <c r="AT44" s="268">
        <v>0</v>
      </c>
      <c r="AU44" s="268">
        <v>0</v>
      </c>
      <c r="AV44" s="268">
        <v>0</v>
      </c>
      <c r="AW44" s="268">
        <v>0</v>
      </c>
    </row>
    <row r="45" spans="3:49" x14ac:dyDescent="0.3">
      <c r="C45" s="268">
        <v>34</v>
      </c>
      <c r="D45" s="268">
        <v>5</v>
      </c>
      <c r="E45" s="268">
        <v>11</v>
      </c>
      <c r="F45" s="268">
        <v>11450.475061165063</v>
      </c>
      <c r="G45" s="268">
        <v>6450.4750611650625</v>
      </c>
      <c r="H45" s="268">
        <v>5000</v>
      </c>
      <c r="I45" s="268">
        <v>0</v>
      </c>
      <c r="J45" s="268">
        <v>0</v>
      </c>
      <c r="K45" s="268">
        <v>0</v>
      </c>
      <c r="L45" s="268">
        <v>0</v>
      </c>
      <c r="M45" s="268">
        <v>0</v>
      </c>
      <c r="N45" s="268">
        <v>0</v>
      </c>
      <c r="O45" s="268">
        <v>0</v>
      </c>
      <c r="P45" s="268">
        <v>0</v>
      </c>
      <c r="Q45" s="268">
        <v>0</v>
      </c>
      <c r="R45" s="268">
        <v>0</v>
      </c>
      <c r="S45" s="268">
        <v>0</v>
      </c>
      <c r="T45" s="268">
        <v>0</v>
      </c>
      <c r="U45" s="268">
        <v>0</v>
      </c>
      <c r="V45" s="268">
        <v>0</v>
      </c>
      <c r="W45" s="268">
        <v>0</v>
      </c>
      <c r="X45" s="268">
        <v>0</v>
      </c>
      <c r="Y45" s="268">
        <v>0</v>
      </c>
      <c r="Z45" s="268">
        <v>0</v>
      </c>
      <c r="AA45" s="268">
        <v>0</v>
      </c>
      <c r="AB45" s="268">
        <v>0</v>
      </c>
      <c r="AC45" s="268">
        <v>0</v>
      </c>
      <c r="AD45" s="268">
        <v>0</v>
      </c>
      <c r="AE45" s="268">
        <v>0</v>
      </c>
      <c r="AF45" s="268">
        <v>0</v>
      </c>
      <c r="AG45" s="268">
        <v>0</v>
      </c>
      <c r="AH45" s="268">
        <v>0</v>
      </c>
      <c r="AI45" s="268">
        <v>0</v>
      </c>
      <c r="AJ45" s="268">
        <v>0</v>
      </c>
      <c r="AK45" s="268">
        <v>0</v>
      </c>
      <c r="AL45" s="268">
        <v>0</v>
      </c>
      <c r="AM45" s="268">
        <v>0</v>
      </c>
      <c r="AN45" s="268">
        <v>0</v>
      </c>
      <c r="AO45" s="268">
        <v>0</v>
      </c>
      <c r="AP45" s="268">
        <v>0</v>
      </c>
      <c r="AQ45" s="268">
        <v>0</v>
      </c>
      <c r="AR45" s="268">
        <v>0</v>
      </c>
      <c r="AS45" s="268">
        <v>0</v>
      </c>
      <c r="AT45" s="268">
        <v>0</v>
      </c>
      <c r="AU45" s="268">
        <v>0</v>
      </c>
      <c r="AV45" s="268">
        <v>0</v>
      </c>
      <c r="AW45" s="268">
        <v>0</v>
      </c>
    </row>
    <row r="46" spans="3:49" x14ac:dyDescent="0.3">
      <c r="C46" s="268">
        <v>34</v>
      </c>
      <c r="D46" s="268">
        <v>6</v>
      </c>
      <c r="E46" s="268">
        <v>1</v>
      </c>
      <c r="F46" s="268">
        <v>106.25</v>
      </c>
      <c r="G46" s="268">
        <v>0</v>
      </c>
      <c r="H46" s="268">
        <v>0</v>
      </c>
      <c r="I46" s="268">
        <v>8</v>
      </c>
      <c r="J46" s="268">
        <v>10.6</v>
      </c>
      <c r="K46" s="268">
        <v>0</v>
      </c>
      <c r="L46" s="268">
        <v>16</v>
      </c>
      <c r="M46" s="268">
        <v>0</v>
      </c>
      <c r="N46" s="268">
        <v>0</v>
      </c>
      <c r="O46" s="268">
        <v>0</v>
      </c>
      <c r="P46" s="268">
        <v>0</v>
      </c>
      <c r="Q46" s="268">
        <v>3.75</v>
      </c>
      <c r="R46" s="268">
        <v>4</v>
      </c>
      <c r="S46" s="268">
        <v>0</v>
      </c>
      <c r="T46" s="268">
        <v>0</v>
      </c>
      <c r="U46" s="268">
        <v>0</v>
      </c>
      <c r="V46" s="268">
        <v>62.900000000000006</v>
      </c>
      <c r="W46" s="268">
        <v>0</v>
      </c>
      <c r="X46" s="268">
        <v>0</v>
      </c>
      <c r="Y46" s="268">
        <v>0</v>
      </c>
      <c r="Z46" s="268">
        <v>0</v>
      </c>
      <c r="AA46" s="268">
        <v>0</v>
      </c>
      <c r="AB46" s="268">
        <v>0</v>
      </c>
      <c r="AC46" s="268">
        <v>0</v>
      </c>
      <c r="AD46" s="268">
        <v>0</v>
      </c>
      <c r="AE46" s="268">
        <v>0</v>
      </c>
      <c r="AF46" s="268">
        <v>0</v>
      </c>
      <c r="AG46" s="268">
        <v>0</v>
      </c>
      <c r="AH46" s="268">
        <v>0</v>
      </c>
      <c r="AI46" s="268">
        <v>0</v>
      </c>
      <c r="AJ46" s="268">
        <v>0</v>
      </c>
      <c r="AK46" s="268">
        <v>0</v>
      </c>
      <c r="AL46" s="268">
        <v>0</v>
      </c>
      <c r="AM46" s="268">
        <v>0</v>
      </c>
      <c r="AN46" s="268">
        <v>0</v>
      </c>
      <c r="AO46" s="268">
        <v>0</v>
      </c>
      <c r="AP46" s="268">
        <v>0</v>
      </c>
      <c r="AQ46" s="268">
        <v>0</v>
      </c>
      <c r="AR46" s="268">
        <v>0</v>
      </c>
      <c r="AS46" s="268">
        <v>0</v>
      </c>
      <c r="AT46" s="268">
        <v>1</v>
      </c>
      <c r="AU46" s="268">
        <v>0</v>
      </c>
      <c r="AV46" s="268">
        <v>0</v>
      </c>
      <c r="AW46" s="268">
        <v>0</v>
      </c>
    </row>
    <row r="47" spans="3:49" x14ac:dyDescent="0.3">
      <c r="C47" s="268">
        <v>34</v>
      </c>
      <c r="D47" s="268">
        <v>6</v>
      </c>
      <c r="E47" s="268">
        <v>2</v>
      </c>
      <c r="F47" s="268">
        <v>15166.15</v>
      </c>
      <c r="G47" s="268">
        <v>0</v>
      </c>
      <c r="H47" s="268">
        <v>0</v>
      </c>
      <c r="I47" s="268">
        <v>1288</v>
      </c>
      <c r="J47" s="268">
        <v>1734.4</v>
      </c>
      <c r="K47" s="268">
        <v>0</v>
      </c>
      <c r="L47" s="268">
        <v>2316</v>
      </c>
      <c r="M47" s="268">
        <v>0</v>
      </c>
      <c r="N47" s="268">
        <v>0</v>
      </c>
      <c r="O47" s="268">
        <v>0</v>
      </c>
      <c r="P47" s="268">
        <v>0</v>
      </c>
      <c r="Q47" s="268">
        <v>619</v>
      </c>
      <c r="R47" s="268">
        <v>571</v>
      </c>
      <c r="S47" s="268">
        <v>0</v>
      </c>
      <c r="T47" s="268">
        <v>0</v>
      </c>
      <c r="U47" s="268">
        <v>0</v>
      </c>
      <c r="V47" s="268">
        <v>8549.75</v>
      </c>
      <c r="W47" s="268">
        <v>0</v>
      </c>
      <c r="X47" s="268">
        <v>0</v>
      </c>
      <c r="Y47" s="268">
        <v>0</v>
      </c>
      <c r="Z47" s="268">
        <v>0</v>
      </c>
      <c r="AA47" s="268">
        <v>0</v>
      </c>
      <c r="AB47" s="268">
        <v>0</v>
      </c>
      <c r="AC47" s="268">
        <v>0</v>
      </c>
      <c r="AD47" s="268">
        <v>0</v>
      </c>
      <c r="AE47" s="268">
        <v>0</v>
      </c>
      <c r="AF47" s="268">
        <v>0</v>
      </c>
      <c r="AG47" s="268">
        <v>0</v>
      </c>
      <c r="AH47" s="268">
        <v>0</v>
      </c>
      <c r="AI47" s="268">
        <v>0</v>
      </c>
      <c r="AJ47" s="268">
        <v>0</v>
      </c>
      <c r="AK47" s="268">
        <v>0</v>
      </c>
      <c r="AL47" s="268">
        <v>0</v>
      </c>
      <c r="AM47" s="268">
        <v>0</v>
      </c>
      <c r="AN47" s="268">
        <v>0</v>
      </c>
      <c r="AO47" s="268">
        <v>0</v>
      </c>
      <c r="AP47" s="268">
        <v>0</v>
      </c>
      <c r="AQ47" s="268">
        <v>0</v>
      </c>
      <c r="AR47" s="268">
        <v>0</v>
      </c>
      <c r="AS47" s="268">
        <v>0</v>
      </c>
      <c r="AT47" s="268">
        <v>88</v>
      </c>
      <c r="AU47" s="268">
        <v>0</v>
      </c>
      <c r="AV47" s="268">
        <v>0</v>
      </c>
      <c r="AW47" s="268">
        <v>0</v>
      </c>
    </row>
    <row r="48" spans="3:49" x14ac:dyDescent="0.3">
      <c r="C48" s="268">
        <v>34</v>
      </c>
      <c r="D48" s="268">
        <v>6</v>
      </c>
      <c r="E48" s="268">
        <v>3</v>
      </c>
      <c r="F48" s="268">
        <v>99.800000000000011</v>
      </c>
      <c r="G48" s="268">
        <v>0</v>
      </c>
      <c r="H48" s="268">
        <v>0</v>
      </c>
      <c r="I48" s="268">
        <v>0</v>
      </c>
      <c r="J48" s="268">
        <v>52.800000000000004</v>
      </c>
      <c r="K48" s="268">
        <v>0</v>
      </c>
      <c r="L48" s="268">
        <v>47</v>
      </c>
      <c r="M48" s="268">
        <v>0</v>
      </c>
      <c r="N48" s="268">
        <v>0</v>
      </c>
      <c r="O48" s="268">
        <v>0</v>
      </c>
      <c r="P48" s="268">
        <v>0</v>
      </c>
      <c r="Q48" s="268">
        <v>0</v>
      </c>
      <c r="R48" s="268">
        <v>0</v>
      </c>
      <c r="S48" s="268">
        <v>0</v>
      </c>
      <c r="T48" s="268">
        <v>0</v>
      </c>
      <c r="U48" s="268">
        <v>0</v>
      </c>
      <c r="V48" s="268">
        <v>0</v>
      </c>
      <c r="W48" s="268">
        <v>0</v>
      </c>
      <c r="X48" s="268">
        <v>0</v>
      </c>
      <c r="Y48" s="268">
        <v>0</v>
      </c>
      <c r="Z48" s="268">
        <v>0</v>
      </c>
      <c r="AA48" s="268">
        <v>0</v>
      </c>
      <c r="AB48" s="268">
        <v>0</v>
      </c>
      <c r="AC48" s="268">
        <v>0</v>
      </c>
      <c r="AD48" s="268">
        <v>0</v>
      </c>
      <c r="AE48" s="268">
        <v>0</v>
      </c>
      <c r="AF48" s="268">
        <v>0</v>
      </c>
      <c r="AG48" s="268">
        <v>0</v>
      </c>
      <c r="AH48" s="268">
        <v>0</v>
      </c>
      <c r="AI48" s="268">
        <v>0</v>
      </c>
      <c r="AJ48" s="268">
        <v>0</v>
      </c>
      <c r="AK48" s="268">
        <v>0</v>
      </c>
      <c r="AL48" s="268">
        <v>0</v>
      </c>
      <c r="AM48" s="268">
        <v>0</v>
      </c>
      <c r="AN48" s="268">
        <v>0</v>
      </c>
      <c r="AO48" s="268">
        <v>0</v>
      </c>
      <c r="AP48" s="268">
        <v>0</v>
      </c>
      <c r="AQ48" s="268">
        <v>0</v>
      </c>
      <c r="AR48" s="268">
        <v>0</v>
      </c>
      <c r="AS48" s="268">
        <v>0</v>
      </c>
      <c r="AT48" s="268">
        <v>0</v>
      </c>
      <c r="AU48" s="268">
        <v>0</v>
      </c>
      <c r="AV48" s="268">
        <v>0</v>
      </c>
      <c r="AW48" s="268">
        <v>0</v>
      </c>
    </row>
    <row r="49" spans="3:49" x14ac:dyDescent="0.3">
      <c r="C49" s="268">
        <v>34</v>
      </c>
      <c r="D49" s="268">
        <v>6</v>
      </c>
      <c r="E49" s="268">
        <v>4</v>
      </c>
      <c r="F49" s="268">
        <v>694.95</v>
      </c>
      <c r="G49" s="268">
        <v>0</v>
      </c>
      <c r="H49" s="268">
        <v>0</v>
      </c>
      <c r="I49" s="268">
        <v>0</v>
      </c>
      <c r="J49" s="268">
        <v>176.20000000000002</v>
      </c>
      <c r="K49" s="268">
        <v>0</v>
      </c>
      <c r="L49" s="268">
        <v>360</v>
      </c>
      <c r="M49" s="268">
        <v>0</v>
      </c>
      <c r="N49" s="268">
        <v>0</v>
      </c>
      <c r="O49" s="268">
        <v>0</v>
      </c>
      <c r="P49" s="268">
        <v>0</v>
      </c>
      <c r="Q49" s="268">
        <v>0</v>
      </c>
      <c r="R49" s="268">
        <v>31.75</v>
      </c>
      <c r="S49" s="268">
        <v>0</v>
      </c>
      <c r="T49" s="268">
        <v>0</v>
      </c>
      <c r="U49" s="268">
        <v>0</v>
      </c>
      <c r="V49" s="268">
        <v>127</v>
      </c>
      <c r="W49" s="268">
        <v>0</v>
      </c>
      <c r="X49" s="268">
        <v>0</v>
      </c>
      <c r="Y49" s="268">
        <v>0</v>
      </c>
      <c r="Z49" s="268">
        <v>0</v>
      </c>
      <c r="AA49" s="268">
        <v>0</v>
      </c>
      <c r="AB49" s="268">
        <v>0</v>
      </c>
      <c r="AC49" s="268">
        <v>0</v>
      </c>
      <c r="AD49" s="268">
        <v>0</v>
      </c>
      <c r="AE49" s="268">
        <v>0</v>
      </c>
      <c r="AF49" s="268">
        <v>0</v>
      </c>
      <c r="AG49" s="268">
        <v>0</v>
      </c>
      <c r="AH49" s="268">
        <v>0</v>
      </c>
      <c r="AI49" s="268">
        <v>0</v>
      </c>
      <c r="AJ49" s="268">
        <v>0</v>
      </c>
      <c r="AK49" s="268">
        <v>0</v>
      </c>
      <c r="AL49" s="268">
        <v>0</v>
      </c>
      <c r="AM49" s="268">
        <v>0</v>
      </c>
      <c r="AN49" s="268">
        <v>0</v>
      </c>
      <c r="AO49" s="268">
        <v>0</v>
      </c>
      <c r="AP49" s="268">
        <v>0</v>
      </c>
      <c r="AQ49" s="268">
        <v>0</v>
      </c>
      <c r="AR49" s="268">
        <v>0</v>
      </c>
      <c r="AS49" s="268">
        <v>0</v>
      </c>
      <c r="AT49" s="268">
        <v>0</v>
      </c>
      <c r="AU49" s="268">
        <v>0</v>
      </c>
      <c r="AV49" s="268">
        <v>0</v>
      </c>
      <c r="AW49" s="268">
        <v>0</v>
      </c>
    </row>
    <row r="50" spans="3:49" x14ac:dyDescent="0.3">
      <c r="C50" s="268">
        <v>34</v>
      </c>
      <c r="D50" s="268">
        <v>6</v>
      </c>
      <c r="E50" s="268">
        <v>6</v>
      </c>
      <c r="F50" s="268">
        <v>4569281</v>
      </c>
      <c r="G50" s="268">
        <v>0</v>
      </c>
      <c r="H50" s="268">
        <v>0</v>
      </c>
      <c r="I50" s="268">
        <v>191029</v>
      </c>
      <c r="J50" s="268">
        <v>492865</v>
      </c>
      <c r="K50" s="268">
        <v>0</v>
      </c>
      <c r="L50" s="268">
        <v>1513078</v>
      </c>
      <c r="M50" s="268">
        <v>0</v>
      </c>
      <c r="N50" s="268">
        <v>0</v>
      </c>
      <c r="O50" s="268">
        <v>0</v>
      </c>
      <c r="P50" s="268">
        <v>0</v>
      </c>
      <c r="Q50" s="268">
        <v>112219</v>
      </c>
      <c r="R50" s="268">
        <v>166740</v>
      </c>
      <c r="S50" s="268">
        <v>0</v>
      </c>
      <c r="T50" s="268">
        <v>0</v>
      </c>
      <c r="U50" s="268">
        <v>0</v>
      </c>
      <c r="V50" s="268">
        <v>2074731</v>
      </c>
      <c r="W50" s="268">
        <v>0</v>
      </c>
      <c r="X50" s="268">
        <v>0</v>
      </c>
      <c r="Y50" s="268">
        <v>0</v>
      </c>
      <c r="Z50" s="268">
        <v>0</v>
      </c>
      <c r="AA50" s="268">
        <v>0</v>
      </c>
      <c r="AB50" s="268">
        <v>0</v>
      </c>
      <c r="AC50" s="268">
        <v>0</v>
      </c>
      <c r="AD50" s="268">
        <v>0</v>
      </c>
      <c r="AE50" s="268">
        <v>0</v>
      </c>
      <c r="AF50" s="268">
        <v>0</v>
      </c>
      <c r="AG50" s="268">
        <v>0</v>
      </c>
      <c r="AH50" s="268">
        <v>0</v>
      </c>
      <c r="AI50" s="268">
        <v>0</v>
      </c>
      <c r="AJ50" s="268">
        <v>0</v>
      </c>
      <c r="AK50" s="268">
        <v>0</v>
      </c>
      <c r="AL50" s="268">
        <v>0</v>
      </c>
      <c r="AM50" s="268">
        <v>0</v>
      </c>
      <c r="AN50" s="268">
        <v>0</v>
      </c>
      <c r="AO50" s="268">
        <v>0</v>
      </c>
      <c r="AP50" s="268">
        <v>0</v>
      </c>
      <c r="AQ50" s="268">
        <v>0</v>
      </c>
      <c r="AR50" s="268">
        <v>0</v>
      </c>
      <c r="AS50" s="268">
        <v>0</v>
      </c>
      <c r="AT50" s="268">
        <v>18619</v>
      </c>
      <c r="AU50" s="268">
        <v>0</v>
      </c>
      <c r="AV50" s="268">
        <v>0</v>
      </c>
      <c r="AW50" s="268">
        <v>0</v>
      </c>
    </row>
    <row r="51" spans="3:49" x14ac:dyDescent="0.3">
      <c r="C51" s="268">
        <v>34</v>
      </c>
      <c r="D51" s="268">
        <v>6</v>
      </c>
      <c r="E51" s="268">
        <v>9</v>
      </c>
      <c r="F51" s="268">
        <v>78300</v>
      </c>
      <c r="G51" s="268">
        <v>0</v>
      </c>
      <c r="H51" s="268">
        <v>0</v>
      </c>
      <c r="I51" s="268">
        <v>3500</v>
      </c>
      <c r="J51" s="268">
        <v>16530</v>
      </c>
      <c r="K51" s="268">
        <v>0</v>
      </c>
      <c r="L51" s="268">
        <v>35190</v>
      </c>
      <c r="M51" s="268">
        <v>0</v>
      </c>
      <c r="N51" s="268">
        <v>0</v>
      </c>
      <c r="O51" s="268">
        <v>0</v>
      </c>
      <c r="P51" s="268">
        <v>0</v>
      </c>
      <c r="Q51" s="268">
        <v>0</v>
      </c>
      <c r="R51" s="268">
        <v>0</v>
      </c>
      <c r="S51" s="268">
        <v>0</v>
      </c>
      <c r="T51" s="268">
        <v>0</v>
      </c>
      <c r="U51" s="268">
        <v>0</v>
      </c>
      <c r="V51" s="268">
        <v>23080</v>
      </c>
      <c r="W51" s="268">
        <v>0</v>
      </c>
      <c r="X51" s="268">
        <v>0</v>
      </c>
      <c r="Y51" s="268">
        <v>0</v>
      </c>
      <c r="Z51" s="268">
        <v>0</v>
      </c>
      <c r="AA51" s="268">
        <v>0</v>
      </c>
      <c r="AB51" s="268">
        <v>0</v>
      </c>
      <c r="AC51" s="268">
        <v>0</v>
      </c>
      <c r="AD51" s="268">
        <v>0</v>
      </c>
      <c r="AE51" s="268">
        <v>0</v>
      </c>
      <c r="AF51" s="268">
        <v>0</v>
      </c>
      <c r="AG51" s="268">
        <v>0</v>
      </c>
      <c r="AH51" s="268">
        <v>0</v>
      </c>
      <c r="AI51" s="268">
        <v>0</v>
      </c>
      <c r="AJ51" s="268">
        <v>0</v>
      </c>
      <c r="AK51" s="268">
        <v>0</v>
      </c>
      <c r="AL51" s="268">
        <v>0</v>
      </c>
      <c r="AM51" s="268">
        <v>0</v>
      </c>
      <c r="AN51" s="268">
        <v>0</v>
      </c>
      <c r="AO51" s="268">
        <v>0</v>
      </c>
      <c r="AP51" s="268">
        <v>0</v>
      </c>
      <c r="AQ51" s="268">
        <v>0</v>
      </c>
      <c r="AR51" s="268">
        <v>0</v>
      </c>
      <c r="AS51" s="268">
        <v>0</v>
      </c>
      <c r="AT51" s="268">
        <v>0</v>
      </c>
      <c r="AU51" s="268">
        <v>0</v>
      </c>
      <c r="AV51" s="268">
        <v>0</v>
      </c>
      <c r="AW51" s="268">
        <v>0</v>
      </c>
    </row>
    <row r="52" spans="3:49" x14ac:dyDescent="0.3">
      <c r="C52" s="268">
        <v>34</v>
      </c>
      <c r="D52" s="268">
        <v>6</v>
      </c>
      <c r="E52" s="268">
        <v>10</v>
      </c>
      <c r="F52" s="268">
        <v>6000</v>
      </c>
      <c r="G52" s="268">
        <v>0</v>
      </c>
      <c r="H52" s="268">
        <v>6000</v>
      </c>
      <c r="I52" s="268">
        <v>0</v>
      </c>
      <c r="J52" s="268">
        <v>0</v>
      </c>
      <c r="K52" s="268">
        <v>0</v>
      </c>
      <c r="L52" s="268">
        <v>0</v>
      </c>
      <c r="M52" s="268">
        <v>0</v>
      </c>
      <c r="N52" s="268">
        <v>0</v>
      </c>
      <c r="O52" s="268">
        <v>0</v>
      </c>
      <c r="P52" s="268">
        <v>0</v>
      </c>
      <c r="Q52" s="268">
        <v>0</v>
      </c>
      <c r="R52" s="268">
        <v>0</v>
      </c>
      <c r="S52" s="268">
        <v>0</v>
      </c>
      <c r="T52" s="268">
        <v>0</v>
      </c>
      <c r="U52" s="268">
        <v>0</v>
      </c>
      <c r="V52" s="268">
        <v>0</v>
      </c>
      <c r="W52" s="268">
        <v>0</v>
      </c>
      <c r="X52" s="268">
        <v>0</v>
      </c>
      <c r="Y52" s="268">
        <v>0</v>
      </c>
      <c r="Z52" s="268">
        <v>0</v>
      </c>
      <c r="AA52" s="268">
        <v>0</v>
      </c>
      <c r="AB52" s="268">
        <v>0</v>
      </c>
      <c r="AC52" s="268">
        <v>0</v>
      </c>
      <c r="AD52" s="268">
        <v>0</v>
      </c>
      <c r="AE52" s="268">
        <v>0</v>
      </c>
      <c r="AF52" s="268">
        <v>0</v>
      </c>
      <c r="AG52" s="268">
        <v>0</v>
      </c>
      <c r="AH52" s="268">
        <v>0</v>
      </c>
      <c r="AI52" s="268">
        <v>0</v>
      </c>
      <c r="AJ52" s="268">
        <v>0</v>
      </c>
      <c r="AK52" s="268">
        <v>0</v>
      </c>
      <c r="AL52" s="268">
        <v>0</v>
      </c>
      <c r="AM52" s="268">
        <v>0</v>
      </c>
      <c r="AN52" s="268">
        <v>0</v>
      </c>
      <c r="AO52" s="268">
        <v>0</v>
      </c>
      <c r="AP52" s="268">
        <v>0</v>
      </c>
      <c r="AQ52" s="268">
        <v>0</v>
      </c>
      <c r="AR52" s="268">
        <v>0</v>
      </c>
      <c r="AS52" s="268">
        <v>0</v>
      </c>
      <c r="AT52" s="268">
        <v>0</v>
      </c>
      <c r="AU52" s="268">
        <v>0</v>
      </c>
      <c r="AV52" s="268">
        <v>0</v>
      </c>
      <c r="AW52" s="268">
        <v>0</v>
      </c>
    </row>
    <row r="53" spans="3:49" x14ac:dyDescent="0.3">
      <c r="C53" s="268">
        <v>34</v>
      </c>
      <c r="D53" s="268">
        <v>6</v>
      </c>
      <c r="E53" s="268">
        <v>11</v>
      </c>
      <c r="F53" s="268">
        <v>11450.475061165063</v>
      </c>
      <c r="G53" s="268">
        <v>6450.4750611650625</v>
      </c>
      <c r="H53" s="268">
        <v>5000</v>
      </c>
      <c r="I53" s="268">
        <v>0</v>
      </c>
      <c r="J53" s="268">
        <v>0</v>
      </c>
      <c r="K53" s="268">
        <v>0</v>
      </c>
      <c r="L53" s="268">
        <v>0</v>
      </c>
      <c r="M53" s="268">
        <v>0</v>
      </c>
      <c r="N53" s="268">
        <v>0</v>
      </c>
      <c r="O53" s="268">
        <v>0</v>
      </c>
      <c r="P53" s="268">
        <v>0</v>
      </c>
      <c r="Q53" s="268">
        <v>0</v>
      </c>
      <c r="R53" s="268">
        <v>0</v>
      </c>
      <c r="S53" s="268">
        <v>0</v>
      </c>
      <c r="T53" s="268">
        <v>0</v>
      </c>
      <c r="U53" s="268">
        <v>0</v>
      </c>
      <c r="V53" s="268">
        <v>0</v>
      </c>
      <c r="W53" s="268">
        <v>0</v>
      </c>
      <c r="X53" s="268">
        <v>0</v>
      </c>
      <c r="Y53" s="268">
        <v>0</v>
      </c>
      <c r="Z53" s="268">
        <v>0</v>
      </c>
      <c r="AA53" s="268">
        <v>0</v>
      </c>
      <c r="AB53" s="268">
        <v>0</v>
      </c>
      <c r="AC53" s="268">
        <v>0</v>
      </c>
      <c r="AD53" s="268">
        <v>0</v>
      </c>
      <c r="AE53" s="268">
        <v>0</v>
      </c>
      <c r="AF53" s="268">
        <v>0</v>
      </c>
      <c r="AG53" s="268">
        <v>0</v>
      </c>
      <c r="AH53" s="268">
        <v>0</v>
      </c>
      <c r="AI53" s="268">
        <v>0</v>
      </c>
      <c r="AJ53" s="268">
        <v>0</v>
      </c>
      <c r="AK53" s="268">
        <v>0</v>
      </c>
      <c r="AL53" s="268">
        <v>0</v>
      </c>
      <c r="AM53" s="268">
        <v>0</v>
      </c>
      <c r="AN53" s="268">
        <v>0</v>
      </c>
      <c r="AO53" s="268">
        <v>0</v>
      </c>
      <c r="AP53" s="268">
        <v>0</v>
      </c>
      <c r="AQ53" s="268">
        <v>0</v>
      </c>
      <c r="AR53" s="268">
        <v>0</v>
      </c>
      <c r="AS53" s="268">
        <v>0</v>
      </c>
      <c r="AT53" s="268">
        <v>0</v>
      </c>
      <c r="AU53" s="268">
        <v>0</v>
      </c>
      <c r="AV53" s="268">
        <v>0</v>
      </c>
      <c r="AW53" s="268">
        <v>0</v>
      </c>
    </row>
    <row r="54" spans="3:49" x14ac:dyDescent="0.3">
      <c r="C54" s="268">
        <v>34</v>
      </c>
      <c r="D54" s="268">
        <v>7</v>
      </c>
      <c r="E54" s="268">
        <v>1</v>
      </c>
      <c r="F54" s="268">
        <v>104.25</v>
      </c>
      <c r="G54" s="268">
        <v>0</v>
      </c>
      <c r="H54" s="268">
        <v>0</v>
      </c>
      <c r="I54" s="268">
        <v>8</v>
      </c>
      <c r="J54" s="268">
        <v>10.6</v>
      </c>
      <c r="K54" s="268">
        <v>0</v>
      </c>
      <c r="L54" s="268">
        <v>15</v>
      </c>
      <c r="M54" s="268">
        <v>0</v>
      </c>
      <c r="N54" s="268">
        <v>0</v>
      </c>
      <c r="O54" s="268">
        <v>0</v>
      </c>
      <c r="P54" s="268">
        <v>0</v>
      </c>
      <c r="Q54" s="268">
        <v>3.75</v>
      </c>
      <c r="R54" s="268">
        <v>4</v>
      </c>
      <c r="S54" s="268">
        <v>0</v>
      </c>
      <c r="T54" s="268">
        <v>0</v>
      </c>
      <c r="U54" s="268">
        <v>0</v>
      </c>
      <c r="V54" s="268">
        <v>61.900000000000006</v>
      </c>
      <c r="W54" s="268">
        <v>0</v>
      </c>
      <c r="X54" s="268">
        <v>0</v>
      </c>
      <c r="Y54" s="268">
        <v>0</v>
      </c>
      <c r="Z54" s="268">
        <v>0</v>
      </c>
      <c r="AA54" s="268">
        <v>0</v>
      </c>
      <c r="AB54" s="268">
        <v>0</v>
      </c>
      <c r="AC54" s="268">
        <v>0</v>
      </c>
      <c r="AD54" s="268">
        <v>0</v>
      </c>
      <c r="AE54" s="268">
        <v>0</v>
      </c>
      <c r="AF54" s="268">
        <v>0</v>
      </c>
      <c r="AG54" s="268">
        <v>0</v>
      </c>
      <c r="AH54" s="268">
        <v>0</v>
      </c>
      <c r="AI54" s="268">
        <v>0</v>
      </c>
      <c r="AJ54" s="268">
        <v>0</v>
      </c>
      <c r="AK54" s="268">
        <v>0</v>
      </c>
      <c r="AL54" s="268">
        <v>0</v>
      </c>
      <c r="AM54" s="268">
        <v>0</v>
      </c>
      <c r="AN54" s="268">
        <v>0</v>
      </c>
      <c r="AO54" s="268">
        <v>0</v>
      </c>
      <c r="AP54" s="268">
        <v>0</v>
      </c>
      <c r="AQ54" s="268">
        <v>0</v>
      </c>
      <c r="AR54" s="268">
        <v>0</v>
      </c>
      <c r="AS54" s="268">
        <v>0</v>
      </c>
      <c r="AT54" s="268">
        <v>1</v>
      </c>
      <c r="AU54" s="268">
        <v>0</v>
      </c>
      <c r="AV54" s="268">
        <v>0</v>
      </c>
      <c r="AW54" s="268">
        <v>0</v>
      </c>
    </row>
    <row r="55" spans="3:49" x14ac:dyDescent="0.3">
      <c r="C55" s="268">
        <v>34</v>
      </c>
      <c r="D55" s="268">
        <v>7</v>
      </c>
      <c r="E55" s="268">
        <v>2</v>
      </c>
      <c r="F55" s="268">
        <v>12486.45</v>
      </c>
      <c r="G55" s="268">
        <v>0</v>
      </c>
      <c r="H55" s="268">
        <v>0</v>
      </c>
      <c r="I55" s="268">
        <v>1088</v>
      </c>
      <c r="J55" s="268">
        <v>1310.4000000000001</v>
      </c>
      <c r="K55" s="268">
        <v>0</v>
      </c>
      <c r="L55" s="268">
        <v>1996.8000000000002</v>
      </c>
      <c r="M55" s="268">
        <v>0</v>
      </c>
      <c r="N55" s="268">
        <v>0</v>
      </c>
      <c r="O55" s="268">
        <v>0</v>
      </c>
      <c r="P55" s="268">
        <v>0</v>
      </c>
      <c r="Q55" s="268">
        <v>385</v>
      </c>
      <c r="R55" s="268">
        <v>507.5</v>
      </c>
      <c r="S55" s="268">
        <v>0</v>
      </c>
      <c r="T55" s="268">
        <v>0</v>
      </c>
      <c r="U55" s="268">
        <v>0</v>
      </c>
      <c r="V55" s="268">
        <v>7038.75</v>
      </c>
      <c r="W55" s="268">
        <v>0</v>
      </c>
      <c r="X55" s="268">
        <v>0</v>
      </c>
      <c r="Y55" s="268">
        <v>0</v>
      </c>
      <c r="Z55" s="268">
        <v>0</v>
      </c>
      <c r="AA55" s="268">
        <v>0</v>
      </c>
      <c r="AB55" s="268">
        <v>0</v>
      </c>
      <c r="AC55" s="268">
        <v>0</v>
      </c>
      <c r="AD55" s="268">
        <v>0</v>
      </c>
      <c r="AE55" s="268">
        <v>0</v>
      </c>
      <c r="AF55" s="268">
        <v>0</v>
      </c>
      <c r="AG55" s="268">
        <v>0</v>
      </c>
      <c r="AH55" s="268">
        <v>0</v>
      </c>
      <c r="AI55" s="268">
        <v>0</v>
      </c>
      <c r="AJ55" s="268">
        <v>0</v>
      </c>
      <c r="AK55" s="268">
        <v>0</v>
      </c>
      <c r="AL55" s="268">
        <v>0</v>
      </c>
      <c r="AM55" s="268">
        <v>0</v>
      </c>
      <c r="AN55" s="268">
        <v>0</v>
      </c>
      <c r="AO55" s="268">
        <v>0</v>
      </c>
      <c r="AP55" s="268">
        <v>0</v>
      </c>
      <c r="AQ55" s="268">
        <v>0</v>
      </c>
      <c r="AR55" s="268">
        <v>0</v>
      </c>
      <c r="AS55" s="268">
        <v>0</v>
      </c>
      <c r="AT55" s="268">
        <v>160</v>
      </c>
      <c r="AU55" s="268">
        <v>0</v>
      </c>
      <c r="AV55" s="268">
        <v>0</v>
      </c>
      <c r="AW55" s="268">
        <v>0</v>
      </c>
    </row>
    <row r="56" spans="3:49" x14ac:dyDescent="0.3">
      <c r="C56" s="268">
        <v>34</v>
      </c>
      <c r="D56" s="268">
        <v>7</v>
      </c>
      <c r="E56" s="268">
        <v>3</v>
      </c>
      <c r="F56" s="268">
        <v>96.6</v>
      </c>
      <c r="G56" s="268">
        <v>0</v>
      </c>
      <c r="H56" s="268">
        <v>0</v>
      </c>
      <c r="I56" s="268">
        <v>0</v>
      </c>
      <c r="J56" s="268">
        <v>49.6</v>
      </c>
      <c r="K56" s="268">
        <v>0</v>
      </c>
      <c r="L56" s="268">
        <v>47</v>
      </c>
      <c r="M56" s="268">
        <v>0</v>
      </c>
      <c r="N56" s="268">
        <v>0</v>
      </c>
      <c r="O56" s="268">
        <v>0</v>
      </c>
      <c r="P56" s="268">
        <v>0</v>
      </c>
      <c r="Q56" s="268">
        <v>0</v>
      </c>
      <c r="R56" s="268">
        <v>0</v>
      </c>
      <c r="S56" s="268">
        <v>0</v>
      </c>
      <c r="T56" s="268">
        <v>0</v>
      </c>
      <c r="U56" s="268">
        <v>0</v>
      </c>
      <c r="V56" s="268">
        <v>0</v>
      </c>
      <c r="W56" s="268">
        <v>0</v>
      </c>
      <c r="X56" s="268">
        <v>0</v>
      </c>
      <c r="Y56" s="268">
        <v>0</v>
      </c>
      <c r="Z56" s="268">
        <v>0</v>
      </c>
      <c r="AA56" s="268">
        <v>0</v>
      </c>
      <c r="AB56" s="268">
        <v>0</v>
      </c>
      <c r="AC56" s="268">
        <v>0</v>
      </c>
      <c r="AD56" s="268">
        <v>0</v>
      </c>
      <c r="AE56" s="268">
        <v>0</v>
      </c>
      <c r="AF56" s="268">
        <v>0</v>
      </c>
      <c r="AG56" s="268">
        <v>0</v>
      </c>
      <c r="AH56" s="268">
        <v>0</v>
      </c>
      <c r="AI56" s="268">
        <v>0</v>
      </c>
      <c r="AJ56" s="268">
        <v>0</v>
      </c>
      <c r="AK56" s="268">
        <v>0</v>
      </c>
      <c r="AL56" s="268">
        <v>0</v>
      </c>
      <c r="AM56" s="268">
        <v>0</v>
      </c>
      <c r="AN56" s="268">
        <v>0</v>
      </c>
      <c r="AO56" s="268">
        <v>0</v>
      </c>
      <c r="AP56" s="268">
        <v>0</v>
      </c>
      <c r="AQ56" s="268">
        <v>0</v>
      </c>
      <c r="AR56" s="268">
        <v>0</v>
      </c>
      <c r="AS56" s="268">
        <v>0</v>
      </c>
      <c r="AT56" s="268">
        <v>0</v>
      </c>
      <c r="AU56" s="268">
        <v>0</v>
      </c>
      <c r="AV56" s="268">
        <v>0</v>
      </c>
      <c r="AW56" s="268">
        <v>0</v>
      </c>
    </row>
    <row r="57" spans="3:49" x14ac:dyDescent="0.3">
      <c r="C57" s="268">
        <v>34</v>
      </c>
      <c r="D57" s="268">
        <v>7</v>
      </c>
      <c r="E57" s="268">
        <v>4</v>
      </c>
      <c r="F57" s="268">
        <v>782.15</v>
      </c>
      <c r="G57" s="268">
        <v>0</v>
      </c>
      <c r="H57" s="268">
        <v>0</v>
      </c>
      <c r="I57" s="268">
        <v>0</v>
      </c>
      <c r="J57" s="268">
        <v>249.4</v>
      </c>
      <c r="K57" s="268">
        <v>0</v>
      </c>
      <c r="L57" s="268">
        <v>366</v>
      </c>
      <c r="M57" s="268">
        <v>0</v>
      </c>
      <c r="N57" s="268">
        <v>0</v>
      </c>
      <c r="O57" s="268">
        <v>0</v>
      </c>
      <c r="P57" s="268">
        <v>0</v>
      </c>
      <c r="Q57" s="268">
        <v>0</v>
      </c>
      <c r="R57" s="268">
        <v>32.5</v>
      </c>
      <c r="S57" s="268">
        <v>0</v>
      </c>
      <c r="T57" s="268">
        <v>0</v>
      </c>
      <c r="U57" s="268">
        <v>0</v>
      </c>
      <c r="V57" s="268">
        <v>134.25</v>
      </c>
      <c r="W57" s="268">
        <v>0</v>
      </c>
      <c r="X57" s="268">
        <v>0</v>
      </c>
      <c r="Y57" s="268">
        <v>0</v>
      </c>
      <c r="Z57" s="268">
        <v>0</v>
      </c>
      <c r="AA57" s="268">
        <v>0</v>
      </c>
      <c r="AB57" s="268">
        <v>0</v>
      </c>
      <c r="AC57" s="268">
        <v>0</v>
      </c>
      <c r="AD57" s="268">
        <v>0</v>
      </c>
      <c r="AE57" s="268">
        <v>0</v>
      </c>
      <c r="AF57" s="268">
        <v>0</v>
      </c>
      <c r="AG57" s="268">
        <v>0</v>
      </c>
      <c r="AH57" s="268">
        <v>0</v>
      </c>
      <c r="AI57" s="268">
        <v>0</v>
      </c>
      <c r="AJ57" s="268">
        <v>0</v>
      </c>
      <c r="AK57" s="268">
        <v>0</v>
      </c>
      <c r="AL57" s="268">
        <v>0</v>
      </c>
      <c r="AM57" s="268">
        <v>0</v>
      </c>
      <c r="AN57" s="268">
        <v>0</v>
      </c>
      <c r="AO57" s="268">
        <v>0</v>
      </c>
      <c r="AP57" s="268">
        <v>0</v>
      </c>
      <c r="AQ57" s="268">
        <v>0</v>
      </c>
      <c r="AR57" s="268">
        <v>0</v>
      </c>
      <c r="AS57" s="268">
        <v>0</v>
      </c>
      <c r="AT57" s="268">
        <v>0</v>
      </c>
      <c r="AU57" s="268">
        <v>0</v>
      </c>
      <c r="AV57" s="268">
        <v>0</v>
      </c>
      <c r="AW57" s="268">
        <v>0</v>
      </c>
    </row>
    <row r="58" spans="3:49" x14ac:dyDescent="0.3">
      <c r="C58" s="268">
        <v>34</v>
      </c>
      <c r="D58" s="268">
        <v>7</v>
      </c>
      <c r="E58" s="268">
        <v>6</v>
      </c>
      <c r="F58" s="268">
        <v>5959378</v>
      </c>
      <c r="G58" s="268">
        <v>0</v>
      </c>
      <c r="H58" s="268">
        <v>0</v>
      </c>
      <c r="I58" s="268">
        <v>232384</v>
      </c>
      <c r="J58" s="268">
        <v>621513</v>
      </c>
      <c r="K58" s="268">
        <v>0</v>
      </c>
      <c r="L58" s="268">
        <v>1865803</v>
      </c>
      <c r="M58" s="268">
        <v>0</v>
      </c>
      <c r="N58" s="268">
        <v>0</v>
      </c>
      <c r="O58" s="268">
        <v>0</v>
      </c>
      <c r="P58" s="268">
        <v>0</v>
      </c>
      <c r="Q58" s="268">
        <v>146288</v>
      </c>
      <c r="R58" s="268">
        <v>210780</v>
      </c>
      <c r="S58" s="268">
        <v>0</v>
      </c>
      <c r="T58" s="268">
        <v>0</v>
      </c>
      <c r="U58" s="268">
        <v>0</v>
      </c>
      <c r="V58" s="268">
        <v>2860181</v>
      </c>
      <c r="W58" s="268">
        <v>0</v>
      </c>
      <c r="X58" s="268">
        <v>0</v>
      </c>
      <c r="Y58" s="268">
        <v>0</v>
      </c>
      <c r="Z58" s="268">
        <v>0</v>
      </c>
      <c r="AA58" s="268">
        <v>0</v>
      </c>
      <c r="AB58" s="268">
        <v>0</v>
      </c>
      <c r="AC58" s="268">
        <v>0</v>
      </c>
      <c r="AD58" s="268">
        <v>0</v>
      </c>
      <c r="AE58" s="268">
        <v>0</v>
      </c>
      <c r="AF58" s="268">
        <v>0</v>
      </c>
      <c r="AG58" s="268">
        <v>0</v>
      </c>
      <c r="AH58" s="268">
        <v>0</v>
      </c>
      <c r="AI58" s="268">
        <v>0</v>
      </c>
      <c r="AJ58" s="268">
        <v>0</v>
      </c>
      <c r="AK58" s="268">
        <v>0</v>
      </c>
      <c r="AL58" s="268">
        <v>0</v>
      </c>
      <c r="AM58" s="268">
        <v>0</v>
      </c>
      <c r="AN58" s="268">
        <v>0</v>
      </c>
      <c r="AO58" s="268">
        <v>0</v>
      </c>
      <c r="AP58" s="268">
        <v>0</v>
      </c>
      <c r="AQ58" s="268">
        <v>0</v>
      </c>
      <c r="AR58" s="268">
        <v>0</v>
      </c>
      <c r="AS58" s="268">
        <v>0</v>
      </c>
      <c r="AT58" s="268">
        <v>22429</v>
      </c>
      <c r="AU58" s="268">
        <v>0</v>
      </c>
      <c r="AV58" s="268">
        <v>0</v>
      </c>
      <c r="AW58" s="268">
        <v>0</v>
      </c>
    </row>
    <row r="59" spans="3:49" x14ac:dyDescent="0.3">
      <c r="C59" s="268">
        <v>34</v>
      </c>
      <c r="D59" s="268">
        <v>7</v>
      </c>
      <c r="E59" s="268">
        <v>7</v>
      </c>
      <c r="F59" s="268">
        <v>13949</v>
      </c>
      <c r="G59" s="268">
        <v>0</v>
      </c>
      <c r="H59" s="268">
        <v>0</v>
      </c>
      <c r="I59" s="268">
        <v>0</v>
      </c>
      <c r="J59" s="268">
        <v>0</v>
      </c>
      <c r="K59" s="268">
        <v>0</v>
      </c>
      <c r="L59" s="268">
        <v>10349</v>
      </c>
      <c r="M59" s="268">
        <v>0</v>
      </c>
      <c r="N59" s="268">
        <v>0</v>
      </c>
      <c r="O59" s="268">
        <v>0</v>
      </c>
      <c r="P59" s="268">
        <v>0</v>
      </c>
      <c r="Q59" s="268">
        <v>0</v>
      </c>
      <c r="R59" s="268">
        <v>0</v>
      </c>
      <c r="S59" s="268">
        <v>0</v>
      </c>
      <c r="T59" s="268">
        <v>0</v>
      </c>
      <c r="U59" s="268">
        <v>0</v>
      </c>
      <c r="V59" s="268">
        <v>3600</v>
      </c>
      <c r="W59" s="268">
        <v>0</v>
      </c>
      <c r="X59" s="268">
        <v>0</v>
      </c>
      <c r="Y59" s="268">
        <v>0</v>
      </c>
      <c r="Z59" s="268">
        <v>0</v>
      </c>
      <c r="AA59" s="268">
        <v>0</v>
      </c>
      <c r="AB59" s="268">
        <v>0</v>
      </c>
      <c r="AC59" s="268">
        <v>0</v>
      </c>
      <c r="AD59" s="268">
        <v>0</v>
      </c>
      <c r="AE59" s="268">
        <v>0</v>
      </c>
      <c r="AF59" s="268">
        <v>0</v>
      </c>
      <c r="AG59" s="268">
        <v>0</v>
      </c>
      <c r="AH59" s="268">
        <v>0</v>
      </c>
      <c r="AI59" s="268">
        <v>0</v>
      </c>
      <c r="AJ59" s="268">
        <v>0</v>
      </c>
      <c r="AK59" s="268">
        <v>0</v>
      </c>
      <c r="AL59" s="268">
        <v>0</v>
      </c>
      <c r="AM59" s="268">
        <v>0</v>
      </c>
      <c r="AN59" s="268">
        <v>0</v>
      </c>
      <c r="AO59" s="268">
        <v>0</v>
      </c>
      <c r="AP59" s="268">
        <v>0</v>
      </c>
      <c r="AQ59" s="268">
        <v>0</v>
      </c>
      <c r="AR59" s="268">
        <v>0</v>
      </c>
      <c r="AS59" s="268">
        <v>0</v>
      </c>
      <c r="AT59" s="268">
        <v>0</v>
      </c>
      <c r="AU59" s="268">
        <v>0</v>
      </c>
      <c r="AV59" s="268">
        <v>0</v>
      </c>
      <c r="AW59" s="268">
        <v>0</v>
      </c>
    </row>
    <row r="60" spans="3:49" x14ac:dyDescent="0.3">
      <c r="C60" s="268">
        <v>34</v>
      </c>
      <c r="D60" s="268">
        <v>7</v>
      </c>
      <c r="E60" s="268">
        <v>9</v>
      </c>
      <c r="F60" s="268">
        <v>1435960</v>
      </c>
      <c r="G60" s="268">
        <v>0</v>
      </c>
      <c r="H60" s="268">
        <v>0</v>
      </c>
      <c r="I60" s="268">
        <v>46445</v>
      </c>
      <c r="J60" s="268">
        <v>104504</v>
      </c>
      <c r="K60" s="268">
        <v>0</v>
      </c>
      <c r="L60" s="268">
        <v>537780</v>
      </c>
      <c r="M60" s="268">
        <v>0</v>
      </c>
      <c r="N60" s="268">
        <v>0</v>
      </c>
      <c r="O60" s="268">
        <v>0</v>
      </c>
      <c r="P60" s="268">
        <v>0</v>
      </c>
      <c r="Q60" s="268">
        <v>27000</v>
      </c>
      <c r="R60" s="268">
        <v>38500</v>
      </c>
      <c r="S60" s="268">
        <v>0</v>
      </c>
      <c r="T60" s="268">
        <v>0</v>
      </c>
      <c r="U60" s="268">
        <v>0</v>
      </c>
      <c r="V60" s="268">
        <v>652231</v>
      </c>
      <c r="W60" s="268">
        <v>0</v>
      </c>
      <c r="X60" s="268">
        <v>0</v>
      </c>
      <c r="Y60" s="268">
        <v>0</v>
      </c>
      <c r="Z60" s="268">
        <v>0</v>
      </c>
      <c r="AA60" s="268">
        <v>0</v>
      </c>
      <c r="AB60" s="268">
        <v>0</v>
      </c>
      <c r="AC60" s="268">
        <v>0</v>
      </c>
      <c r="AD60" s="268">
        <v>0</v>
      </c>
      <c r="AE60" s="268">
        <v>0</v>
      </c>
      <c r="AF60" s="268">
        <v>0</v>
      </c>
      <c r="AG60" s="268">
        <v>0</v>
      </c>
      <c r="AH60" s="268">
        <v>0</v>
      </c>
      <c r="AI60" s="268">
        <v>0</v>
      </c>
      <c r="AJ60" s="268">
        <v>0</v>
      </c>
      <c r="AK60" s="268">
        <v>0</v>
      </c>
      <c r="AL60" s="268">
        <v>0</v>
      </c>
      <c r="AM60" s="268">
        <v>0</v>
      </c>
      <c r="AN60" s="268">
        <v>0</v>
      </c>
      <c r="AO60" s="268">
        <v>0</v>
      </c>
      <c r="AP60" s="268">
        <v>0</v>
      </c>
      <c r="AQ60" s="268">
        <v>0</v>
      </c>
      <c r="AR60" s="268">
        <v>0</v>
      </c>
      <c r="AS60" s="268">
        <v>0</v>
      </c>
      <c r="AT60" s="268">
        <v>29500</v>
      </c>
      <c r="AU60" s="268">
        <v>0</v>
      </c>
      <c r="AV60" s="268">
        <v>0</v>
      </c>
      <c r="AW60" s="268">
        <v>0</v>
      </c>
    </row>
    <row r="61" spans="3:49" x14ac:dyDescent="0.3">
      <c r="C61" s="268">
        <v>34</v>
      </c>
      <c r="D61" s="268">
        <v>7</v>
      </c>
      <c r="E61" s="268">
        <v>10</v>
      </c>
      <c r="F61" s="268">
        <v>3000</v>
      </c>
      <c r="G61" s="268">
        <v>3000</v>
      </c>
      <c r="H61" s="268">
        <v>0</v>
      </c>
      <c r="I61" s="268">
        <v>0</v>
      </c>
      <c r="J61" s="268">
        <v>0</v>
      </c>
      <c r="K61" s="268">
        <v>0</v>
      </c>
      <c r="L61" s="268">
        <v>0</v>
      </c>
      <c r="M61" s="268">
        <v>0</v>
      </c>
      <c r="N61" s="268">
        <v>0</v>
      </c>
      <c r="O61" s="268">
        <v>0</v>
      </c>
      <c r="P61" s="268">
        <v>0</v>
      </c>
      <c r="Q61" s="268">
        <v>0</v>
      </c>
      <c r="R61" s="268">
        <v>0</v>
      </c>
      <c r="S61" s="268">
        <v>0</v>
      </c>
      <c r="T61" s="268">
        <v>0</v>
      </c>
      <c r="U61" s="268">
        <v>0</v>
      </c>
      <c r="V61" s="268">
        <v>0</v>
      </c>
      <c r="W61" s="268">
        <v>0</v>
      </c>
      <c r="X61" s="268">
        <v>0</v>
      </c>
      <c r="Y61" s="268">
        <v>0</v>
      </c>
      <c r="Z61" s="268">
        <v>0</v>
      </c>
      <c r="AA61" s="268">
        <v>0</v>
      </c>
      <c r="AB61" s="268">
        <v>0</v>
      </c>
      <c r="AC61" s="268">
        <v>0</v>
      </c>
      <c r="AD61" s="268">
        <v>0</v>
      </c>
      <c r="AE61" s="268">
        <v>0</v>
      </c>
      <c r="AF61" s="268">
        <v>0</v>
      </c>
      <c r="AG61" s="268">
        <v>0</v>
      </c>
      <c r="AH61" s="268">
        <v>0</v>
      </c>
      <c r="AI61" s="268">
        <v>0</v>
      </c>
      <c r="AJ61" s="268">
        <v>0</v>
      </c>
      <c r="AK61" s="268">
        <v>0</v>
      </c>
      <c r="AL61" s="268">
        <v>0</v>
      </c>
      <c r="AM61" s="268">
        <v>0</v>
      </c>
      <c r="AN61" s="268">
        <v>0</v>
      </c>
      <c r="AO61" s="268">
        <v>0</v>
      </c>
      <c r="AP61" s="268">
        <v>0</v>
      </c>
      <c r="AQ61" s="268">
        <v>0</v>
      </c>
      <c r="AR61" s="268">
        <v>0</v>
      </c>
      <c r="AS61" s="268">
        <v>0</v>
      </c>
      <c r="AT61" s="268">
        <v>0</v>
      </c>
      <c r="AU61" s="268">
        <v>0</v>
      </c>
      <c r="AV61" s="268">
        <v>0</v>
      </c>
      <c r="AW61" s="268">
        <v>0</v>
      </c>
    </row>
    <row r="62" spans="3:49" x14ac:dyDescent="0.3">
      <c r="C62" s="268">
        <v>34</v>
      </c>
      <c r="D62" s="268">
        <v>7</v>
      </c>
      <c r="E62" s="268">
        <v>11</v>
      </c>
      <c r="F62" s="268">
        <v>11450.475061165063</v>
      </c>
      <c r="G62" s="268">
        <v>6450.4750611650625</v>
      </c>
      <c r="H62" s="268">
        <v>5000</v>
      </c>
      <c r="I62" s="268">
        <v>0</v>
      </c>
      <c r="J62" s="268">
        <v>0</v>
      </c>
      <c r="K62" s="268">
        <v>0</v>
      </c>
      <c r="L62" s="268">
        <v>0</v>
      </c>
      <c r="M62" s="268">
        <v>0</v>
      </c>
      <c r="N62" s="268">
        <v>0</v>
      </c>
      <c r="O62" s="268">
        <v>0</v>
      </c>
      <c r="P62" s="268">
        <v>0</v>
      </c>
      <c r="Q62" s="268">
        <v>0</v>
      </c>
      <c r="R62" s="268">
        <v>0</v>
      </c>
      <c r="S62" s="268">
        <v>0</v>
      </c>
      <c r="T62" s="268">
        <v>0</v>
      </c>
      <c r="U62" s="268">
        <v>0</v>
      </c>
      <c r="V62" s="268">
        <v>0</v>
      </c>
      <c r="W62" s="268">
        <v>0</v>
      </c>
      <c r="X62" s="268">
        <v>0</v>
      </c>
      <c r="Y62" s="268">
        <v>0</v>
      </c>
      <c r="Z62" s="268">
        <v>0</v>
      </c>
      <c r="AA62" s="268">
        <v>0</v>
      </c>
      <c r="AB62" s="268">
        <v>0</v>
      </c>
      <c r="AC62" s="268">
        <v>0</v>
      </c>
      <c r="AD62" s="268">
        <v>0</v>
      </c>
      <c r="AE62" s="268">
        <v>0</v>
      </c>
      <c r="AF62" s="268">
        <v>0</v>
      </c>
      <c r="AG62" s="268">
        <v>0</v>
      </c>
      <c r="AH62" s="268">
        <v>0</v>
      </c>
      <c r="AI62" s="268">
        <v>0</v>
      </c>
      <c r="AJ62" s="268">
        <v>0</v>
      </c>
      <c r="AK62" s="268">
        <v>0</v>
      </c>
      <c r="AL62" s="268">
        <v>0</v>
      </c>
      <c r="AM62" s="268">
        <v>0</v>
      </c>
      <c r="AN62" s="268">
        <v>0</v>
      </c>
      <c r="AO62" s="268">
        <v>0</v>
      </c>
      <c r="AP62" s="268">
        <v>0</v>
      </c>
      <c r="AQ62" s="268">
        <v>0</v>
      </c>
      <c r="AR62" s="268">
        <v>0</v>
      </c>
      <c r="AS62" s="268">
        <v>0</v>
      </c>
      <c r="AT62" s="268">
        <v>0</v>
      </c>
      <c r="AU62" s="268">
        <v>0</v>
      </c>
      <c r="AV62" s="268">
        <v>0</v>
      </c>
      <c r="AW62" s="268">
        <v>0</v>
      </c>
    </row>
    <row r="63" spans="3:49" x14ac:dyDescent="0.3">
      <c r="C63" s="268">
        <v>34</v>
      </c>
      <c r="D63" s="268">
        <v>8</v>
      </c>
      <c r="E63" s="268">
        <v>11</v>
      </c>
      <c r="F63" s="268">
        <v>11450.475061165063</v>
      </c>
      <c r="G63" s="268">
        <v>6450.4750611650625</v>
      </c>
      <c r="H63" s="268">
        <v>5000</v>
      </c>
      <c r="I63" s="268">
        <v>0</v>
      </c>
      <c r="J63" s="268">
        <v>0</v>
      </c>
      <c r="K63" s="268">
        <v>0</v>
      </c>
      <c r="L63" s="268">
        <v>0</v>
      </c>
      <c r="M63" s="268">
        <v>0</v>
      </c>
      <c r="N63" s="268">
        <v>0</v>
      </c>
      <c r="O63" s="268">
        <v>0</v>
      </c>
      <c r="P63" s="268">
        <v>0</v>
      </c>
      <c r="Q63" s="268">
        <v>0</v>
      </c>
      <c r="R63" s="268">
        <v>0</v>
      </c>
      <c r="S63" s="268">
        <v>0</v>
      </c>
      <c r="T63" s="268">
        <v>0</v>
      </c>
      <c r="U63" s="268">
        <v>0</v>
      </c>
      <c r="V63" s="268">
        <v>0</v>
      </c>
      <c r="W63" s="268">
        <v>0</v>
      </c>
      <c r="X63" s="268">
        <v>0</v>
      </c>
      <c r="Y63" s="268">
        <v>0</v>
      </c>
      <c r="Z63" s="268">
        <v>0</v>
      </c>
      <c r="AA63" s="268">
        <v>0</v>
      </c>
      <c r="AB63" s="268">
        <v>0</v>
      </c>
      <c r="AC63" s="268">
        <v>0</v>
      </c>
      <c r="AD63" s="268">
        <v>0</v>
      </c>
      <c r="AE63" s="268">
        <v>0</v>
      </c>
      <c r="AF63" s="268">
        <v>0</v>
      </c>
      <c r="AG63" s="268">
        <v>0</v>
      </c>
      <c r="AH63" s="268">
        <v>0</v>
      </c>
      <c r="AI63" s="268">
        <v>0</v>
      </c>
      <c r="AJ63" s="268">
        <v>0</v>
      </c>
      <c r="AK63" s="268">
        <v>0</v>
      </c>
      <c r="AL63" s="268">
        <v>0</v>
      </c>
      <c r="AM63" s="268">
        <v>0</v>
      </c>
      <c r="AN63" s="268">
        <v>0</v>
      </c>
      <c r="AO63" s="268">
        <v>0</v>
      </c>
      <c r="AP63" s="268">
        <v>0</v>
      </c>
      <c r="AQ63" s="268">
        <v>0</v>
      </c>
      <c r="AR63" s="268">
        <v>0</v>
      </c>
      <c r="AS63" s="268">
        <v>0</v>
      </c>
      <c r="AT63" s="268">
        <v>0</v>
      </c>
      <c r="AU63" s="268">
        <v>0</v>
      </c>
      <c r="AV63" s="268">
        <v>0</v>
      </c>
      <c r="AW63" s="268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outlinePr summaryRight="0"/>
    <pageSetUpPr fitToPage="1"/>
  </sheetPr>
  <dimension ref="A1:AB22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RowHeight="14.4" customHeight="1" outlineLevelCol="1" x14ac:dyDescent="0.3"/>
  <cols>
    <col min="1" max="1" width="50" style="160" customWidth="1" collapsed="1"/>
    <col min="2" max="2" width="7.77734375" style="137" hidden="1" customWidth="1" outlineLevel="1"/>
    <col min="3" max="4" width="5.44140625" style="160" hidden="1" customWidth="1"/>
    <col min="5" max="5" width="7.77734375" style="137" customWidth="1"/>
    <col min="6" max="6" width="7.77734375" style="137" hidden="1" customWidth="1"/>
    <col min="7" max="7" width="5.44140625" style="160" hidden="1" customWidth="1"/>
    <col min="8" max="8" width="7.77734375" style="137" customWidth="1" collapsed="1"/>
    <col min="9" max="9" width="7.77734375" style="243" hidden="1" customWidth="1" outlineLevel="1"/>
    <col min="10" max="10" width="7.77734375" style="243" customWidth="1" collapsed="1"/>
    <col min="11" max="12" width="7.77734375" style="137" hidden="1" customWidth="1"/>
    <col min="13" max="13" width="5.44140625" style="160" hidden="1" customWidth="1"/>
    <col min="14" max="14" width="7.77734375" style="137" customWidth="1"/>
    <col min="15" max="15" width="7.77734375" style="137" hidden="1" customWidth="1"/>
    <col min="16" max="16" width="5.44140625" style="160" hidden="1" customWidth="1"/>
    <col min="17" max="17" width="7.77734375" style="137" customWidth="1" collapsed="1"/>
    <col min="18" max="18" width="7.77734375" style="243" hidden="1" customWidth="1" outlineLevel="1"/>
    <col min="19" max="19" width="7.77734375" style="243" customWidth="1" collapsed="1"/>
    <col min="20" max="21" width="7.77734375" style="137" hidden="1" customWidth="1"/>
    <col min="22" max="22" width="5" style="160" hidden="1" customWidth="1"/>
    <col min="23" max="23" width="7.77734375" style="137" customWidth="1"/>
    <col min="24" max="24" width="7.77734375" style="137" hidden="1" customWidth="1"/>
    <col min="25" max="25" width="5" style="160" hidden="1" customWidth="1"/>
    <col min="26" max="26" width="7.77734375" style="137" customWidth="1" collapsed="1"/>
    <col min="27" max="27" width="7.77734375" style="243" hidden="1" customWidth="1" outlineLevel="1"/>
    <col min="28" max="28" width="7.77734375" style="243" customWidth="1" collapsed="1"/>
    <col min="29" max="16384" width="8.88671875" style="160"/>
  </cols>
  <sheetData>
    <row r="1" spans="1:28" ht="18.600000000000001" customHeight="1" thickBot="1" x14ac:dyDescent="0.4">
      <c r="A1" s="454" t="s">
        <v>2149</v>
      </c>
      <c r="B1" s="380"/>
      <c r="C1" s="380"/>
      <c r="D1" s="380"/>
      <c r="E1" s="380"/>
      <c r="F1" s="380"/>
      <c r="G1" s="380"/>
      <c r="H1" s="380"/>
      <c r="I1" s="380"/>
      <c r="J1" s="380"/>
      <c r="K1" s="380"/>
      <c r="L1" s="380"/>
      <c r="M1" s="380"/>
      <c r="N1" s="380"/>
      <c r="O1" s="380"/>
      <c r="P1" s="380"/>
      <c r="Q1" s="380"/>
      <c r="R1" s="380"/>
      <c r="S1" s="380"/>
      <c r="T1" s="380"/>
      <c r="U1" s="380"/>
      <c r="V1" s="380"/>
      <c r="W1" s="380"/>
      <c r="X1" s="380"/>
      <c r="Y1" s="380"/>
      <c r="Z1" s="380"/>
      <c r="AA1" s="380"/>
      <c r="AB1" s="380"/>
    </row>
    <row r="2" spans="1:28" ht="14.4" customHeight="1" thickBot="1" x14ac:dyDescent="0.35">
      <c r="A2" s="272" t="s">
        <v>272</v>
      </c>
      <c r="B2" s="142"/>
      <c r="C2" s="142"/>
      <c r="D2" s="142"/>
      <c r="E2" s="142"/>
      <c r="F2" s="142"/>
      <c r="G2" s="142"/>
      <c r="H2" s="142"/>
      <c r="I2" s="260"/>
      <c r="J2" s="260"/>
      <c r="K2" s="142"/>
      <c r="L2" s="142"/>
      <c r="M2" s="142"/>
      <c r="N2" s="142"/>
      <c r="O2" s="142"/>
      <c r="P2" s="142"/>
      <c r="Q2" s="142"/>
      <c r="R2" s="260"/>
      <c r="S2" s="260"/>
      <c r="T2" s="142"/>
      <c r="U2" s="142"/>
      <c r="V2" s="142"/>
      <c r="W2" s="142"/>
      <c r="X2" s="142"/>
      <c r="Y2" s="142"/>
      <c r="Z2" s="142"/>
      <c r="AA2" s="260"/>
      <c r="AB2" s="260"/>
    </row>
    <row r="3" spans="1:28" ht="14.4" customHeight="1" thickBot="1" x14ac:dyDescent="0.35">
      <c r="A3" s="253" t="s">
        <v>140</v>
      </c>
      <c r="B3" s="254">
        <f>SUBTOTAL(9,B6:B1048576)/4</f>
        <v>77753682</v>
      </c>
      <c r="C3" s="255">
        <f t="shared" ref="C3:Z3" si="0">SUBTOTAL(9,C6:C1048576)</f>
        <v>12</v>
      </c>
      <c r="D3" s="255"/>
      <c r="E3" s="255">
        <f>SUBTOTAL(9,E6:E1048576)/4</f>
        <v>83822178.230000019</v>
      </c>
      <c r="F3" s="255"/>
      <c r="G3" s="255">
        <f t="shared" si="0"/>
        <v>12</v>
      </c>
      <c r="H3" s="255">
        <f>SUBTOTAL(9,H6:H1048576)/4</f>
        <v>84084457.129999995</v>
      </c>
      <c r="I3" s="258">
        <f>IF(B3&lt;&gt;0,H3/B3,"")</f>
        <v>1.0814209046717556</v>
      </c>
      <c r="J3" s="256">
        <f>IF(E3&lt;&gt;0,H3/E3,"")</f>
        <v>1.0031289917005057</v>
      </c>
      <c r="K3" s="257">
        <f t="shared" si="0"/>
        <v>12897210.680000002</v>
      </c>
      <c r="L3" s="257"/>
      <c r="M3" s="255">
        <f t="shared" si="0"/>
        <v>3.2980530463296391</v>
      </c>
      <c r="N3" s="255">
        <f t="shared" si="0"/>
        <v>12909076.95999996</v>
      </c>
      <c r="O3" s="255"/>
      <c r="P3" s="255">
        <f t="shared" si="0"/>
        <v>4</v>
      </c>
      <c r="Q3" s="255">
        <f t="shared" si="0"/>
        <v>12480296.619999934</v>
      </c>
      <c r="R3" s="258">
        <f>IF(K3&lt;&gt;0,Q3/K3,"")</f>
        <v>0.96767409090660306</v>
      </c>
      <c r="S3" s="258">
        <f>IF(N3&lt;&gt;0,Q3/N3,"")</f>
        <v>0.96678458565793324</v>
      </c>
      <c r="T3" s="254">
        <f t="shared" si="0"/>
        <v>0</v>
      </c>
      <c r="U3" s="257"/>
      <c r="V3" s="255">
        <f t="shared" si="0"/>
        <v>0</v>
      </c>
      <c r="W3" s="255">
        <f t="shared" si="0"/>
        <v>0</v>
      </c>
      <c r="X3" s="255"/>
      <c r="Y3" s="255">
        <f t="shared" si="0"/>
        <v>0</v>
      </c>
      <c r="Z3" s="255">
        <f t="shared" si="0"/>
        <v>0</v>
      </c>
      <c r="AA3" s="258" t="str">
        <f>IF(T3&lt;&gt;0,Z3/T3,"")</f>
        <v/>
      </c>
      <c r="AB3" s="256" t="str">
        <f>IF(W3&lt;&gt;0,Z3/W3,"")</f>
        <v/>
      </c>
    </row>
    <row r="4" spans="1:28" ht="14.4" customHeight="1" x14ac:dyDescent="0.3">
      <c r="A4" s="455" t="s">
        <v>234</v>
      </c>
      <c r="B4" s="456" t="s">
        <v>108</v>
      </c>
      <c r="C4" s="457"/>
      <c r="D4" s="458"/>
      <c r="E4" s="457"/>
      <c r="F4" s="458"/>
      <c r="G4" s="457"/>
      <c r="H4" s="457"/>
      <c r="I4" s="458"/>
      <c r="J4" s="459"/>
      <c r="K4" s="456" t="s">
        <v>109</v>
      </c>
      <c r="L4" s="458"/>
      <c r="M4" s="457"/>
      <c r="N4" s="457"/>
      <c r="O4" s="458"/>
      <c r="P4" s="457"/>
      <c r="Q4" s="457"/>
      <c r="R4" s="458"/>
      <c r="S4" s="459"/>
      <c r="T4" s="456" t="s">
        <v>110</v>
      </c>
      <c r="U4" s="458"/>
      <c r="V4" s="457"/>
      <c r="W4" s="457"/>
      <c r="X4" s="458"/>
      <c r="Y4" s="457"/>
      <c r="Z4" s="457"/>
      <c r="AA4" s="458"/>
      <c r="AB4" s="459"/>
    </row>
    <row r="5" spans="1:28" ht="14.4" customHeight="1" thickBot="1" x14ac:dyDescent="0.35">
      <c r="A5" s="622"/>
      <c r="B5" s="623">
        <v>2015</v>
      </c>
      <c r="C5" s="624"/>
      <c r="D5" s="624"/>
      <c r="E5" s="624">
        <v>2016</v>
      </c>
      <c r="F5" s="624"/>
      <c r="G5" s="624"/>
      <c r="H5" s="624">
        <v>2017</v>
      </c>
      <c r="I5" s="625" t="s">
        <v>259</v>
      </c>
      <c r="J5" s="626" t="s">
        <v>2</v>
      </c>
      <c r="K5" s="623">
        <v>2015</v>
      </c>
      <c r="L5" s="624"/>
      <c r="M5" s="624"/>
      <c r="N5" s="624">
        <v>2016</v>
      </c>
      <c r="O5" s="624"/>
      <c r="P5" s="624"/>
      <c r="Q5" s="624">
        <v>2017</v>
      </c>
      <c r="R5" s="625" t="s">
        <v>259</v>
      </c>
      <c r="S5" s="626" t="s">
        <v>2</v>
      </c>
      <c r="T5" s="623">
        <v>2015</v>
      </c>
      <c r="U5" s="624"/>
      <c r="V5" s="624"/>
      <c r="W5" s="624">
        <v>2016</v>
      </c>
      <c r="X5" s="624"/>
      <c r="Y5" s="624"/>
      <c r="Z5" s="624">
        <v>2017</v>
      </c>
      <c r="AA5" s="625" t="s">
        <v>259</v>
      </c>
      <c r="AB5" s="626" t="s">
        <v>2</v>
      </c>
    </row>
    <row r="6" spans="1:28" ht="14.4" customHeight="1" x14ac:dyDescent="0.3">
      <c r="A6" s="627" t="s">
        <v>2145</v>
      </c>
      <c r="B6" s="628">
        <v>2888269</v>
      </c>
      <c r="C6" s="629">
        <v>1</v>
      </c>
      <c r="D6" s="629">
        <v>0.85803712645258157</v>
      </c>
      <c r="E6" s="628">
        <v>3366135.2300000004</v>
      </c>
      <c r="F6" s="629">
        <v>1.1654507353712553</v>
      </c>
      <c r="G6" s="629">
        <v>1</v>
      </c>
      <c r="H6" s="628">
        <v>2810465.4600000004</v>
      </c>
      <c r="I6" s="629">
        <v>0.97306222515977581</v>
      </c>
      <c r="J6" s="629">
        <v>0.83492351553564892</v>
      </c>
      <c r="K6" s="628">
        <v>14945.699999999999</v>
      </c>
      <c r="L6" s="629">
        <v>1</v>
      </c>
      <c r="M6" s="629">
        <v>0.64869052682748984</v>
      </c>
      <c r="N6" s="628">
        <v>23039.8</v>
      </c>
      <c r="O6" s="629">
        <v>1.5415671397124258</v>
      </c>
      <c r="P6" s="629">
        <v>1</v>
      </c>
      <c r="Q6" s="628">
        <v>15159.439999999997</v>
      </c>
      <c r="R6" s="629">
        <v>1.0143011033273783</v>
      </c>
      <c r="S6" s="629">
        <v>0.65796751707914125</v>
      </c>
      <c r="T6" s="628"/>
      <c r="U6" s="629"/>
      <c r="V6" s="629"/>
      <c r="W6" s="628"/>
      <c r="X6" s="629"/>
      <c r="Y6" s="629"/>
      <c r="Z6" s="628"/>
      <c r="AA6" s="629"/>
      <c r="AB6" s="630"/>
    </row>
    <row r="7" spans="1:28" ht="14.4" customHeight="1" x14ac:dyDescent="0.3">
      <c r="A7" s="641" t="s">
        <v>2146</v>
      </c>
      <c r="B7" s="631">
        <v>2888269</v>
      </c>
      <c r="C7" s="632">
        <v>1</v>
      </c>
      <c r="D7" s="632">
        <v>0.85803712645258157</v>
      </c>
      <c r="E7" s="631">
        <v>3366135.2300000004</v>
      </c>
      <c r="F7" s="632">
        <v>1.1654507353712553</v>
      </c>
      <c r="G7" s="632">
        <v>1</v>
      </c>
      <c r="H7" s="631">
        <v>2810465.4600000004</v>
      </c>
      <c r="I7" s="632">
        <v>0.97306222515977581</v>
      </c>
      <c r="J7" s="632">
        <v>0.83492351553564892</v>
      </c>
      <c r="K7" s="631">
        <v>14945.699999999999</v>
      </c>
      <c r="L7" s="632">
        <v>1</v>
      </c>
      <c r="M7" s="632">
        <v>0.64869052682748984</v>
      </c>
      <c r="N7" s="631">
        <v>23039.8</v>
      </c>
      <c r="O7" s="632">
        <v>1.5415671397124258</v>
      </c>
      <c r="P7" s="632">
        <v>1</v>
      </c>
      <c r="Q7" s="631">
        <v>15159.439999999997</v>
      </c>
      <c r="R7" s="632">
        <v>1.0143011033273783</v>
      </c>
      <c r="S7" s="632">
        <v>0.65796751707914125</v>
      </c>
      <c r="T7" s="631"/>
      <c r="U7" s="632"/>
      <c r="V7" s="632"/>
      <c r="W7" s="631"/>
      <c r="X7" s="632"/>
      <c r="Y7" s="632"/>
      <c r="Z7" s="631"/>
      <c r="AA7" s="632"/>
      <c r="AB7" s="633"/>
    </row>
    <row r="8" spans="1:28" ht="14.4" customHeight="1" x14ac:dyDescent="0.3">
      <c r="A8" s="634" t="s">
        <v>2147</v>
      </c>
      <c r="B8" s="635">
        <v>74865413</v>
      </c>
      <c r="C8" s="636">
        <v>1</v>
      </c>
      <c r="D8" s="636">
        <v>0.93051323689881194</v>
      </c>
      <c r="E8" s="635">
        <v>80456043</v>
      </c>
      <c r="F8" s="636">
        <v>1.0746757384481402</v>
      </c>
      <c r="G8" s="636">
        <v>1</v>
      </c>
      <c r="H8" s="635">
        <v>81273991.670000002</v>
      </c>
      <c r="I8" s="636">
        <v>1.085601326609926</v>
      </c>
      <c r="J8" s="636">
        <v>1.0101664044054466</v>
      </c>
      <c r="K8" s="635">
        <v>6433659.6400000006</v>
      </c>
      <c r="L8" s="636">
        <v>1</v>
      </c>
      <c r="M8" s="636">
        <v>1.0003359963373297</v>
      </c>
      <c r="N8" s="635">
        <v>6431498.6799999801</v>
      </c>
      <c r="O8" s="636">
        <v>0.99966411651829001</v>
      </c>
      <c r="P8" s="636">
        <v>1</v>
      </c>
      <c r="Q8" s="635">
        <v>6224988.8699999675</v>
      </c>
      <c r="R8" s="636">
        <v>0.96756577411980826</v>
      </c>
      <c r="S8" s="636">
        <v>0.96789087267603802</v>
      </c>
      <c r="T8" s="635"/>
      <c r="U8" s="636"/>
      <c r="V8" s="636"/>
      <c r="W8" s="635"/>
      <c r="X8" s="636"/>
      <c r="Y8" s="636"/>
      <c r="Z8" s="635"/>
      <c r="AA8" s="636"/>
      <c r="AB8" s="637"/>
    </row>
    <row r="9" spans="1:28" ht="14.4" customHeight="1" thickBot="1" x14ac:dyDescent="0.35">
      <c r="A9" s="642" t="s">
        <v>2148</v>
      </c>
      <c r="B9" s="638">
        <v>74865413</v>
      </c>
      <c r="C9" s="639">
        <v>1</v>
      </c>
      <c r="D9" s="639">
        <v>0.93051323689881194</v>
      </c>
      <c r="E9" s="638">
        <v>80456043</v>
      </c>
      <c r="F9" s="639">
        <v>1.0746757384481402</v>
      </c>
      <c r="G9" s="639">
        <v>1</v>
      </c>
      <c r="H9" s="638">
        <v>81273991.670000002</v>
      </c>
      <c r="I9" s="639">
        <v>1.085601326609926</v>
      </c>
      <c r="J9" s="639">
        <v>1.0101664044054466</v>
      </c>
      <c r="K9" s="638">
        <v>6433659.6400000006</v>
      </c>
      <c r="L9" s="639">
        <v>1</v>
      </c>
      <c r="M9" s="639">
        <v>1.0003359963373297</v>
      </c>
      <c r="N9" s="638">
        <v>6431498.6799999801</v>
      </c>
      <c r="O9" s="639">
        <v>0.99966411651829001</v>
      </c>
      <c r="P9" s="639">
        <v>1</v>
      </c>
      <c r="Q9" s="638">
        <v>6224988.8699999675</v>
      </c>
      <c r="R9" s="639">
        <v>0.96756577411980826</v>
      </c>
      <c r="S9" s="639">
        <v>0.96789087267603802</v>
      </c>
      <c r="T9" s="638"/>
      <c r="U9" s="639"/>
      <c r="V9" s="639"/>
      <c r="W9" s="638"/>
      <c r="X9" s="639"/>
      <c r="Y9" s="639"/>
      <c r="Z9" s="638"/>
      <c r="AA9" s="639"/>
      <c r="AB9" s="640"/>
    </row>
    <row r="10" spans="1:28" ht="14.4" customHeight="1" thickBot="1" x14ac:dyDescent="0.35"/>
    <row r="11" spans="1:28" ht="14.4" customHeight="1" x14ac:dyDescent="0.3">
      <c r="A11" s="627" t="s">
        <v>513</v>
      </c>
      <c r="B11" s="628">
        <v>66835303</v>
      </c>
      <c r="C11" s="629">
        <v>1</v>
      </c>
      <c r="D11" s="629">
        <v>0.92623933719176177</v>
      </c>
      <c r="E11" s="628">
        <v>72157703</v>
      </c>
      <c r="F11" s="629">
        <v>1.079634560794914</v>
      </c>
      <c r="G11" s="629">
        <v>1</v>
      </c>
      <c r="H11" s="628">
        <v>72920701</v>
      </c>
      <c r="I11" s="629">
        <v>1.0910506532752609</v>
      </c>
      <c r="J11" s="630">
        <v>1.0105740339323164</v>
      </c>
    </row>
    <row r="12" spans="1:28" ht="14.4" customHeight="1" x14ac:dyDescent="0.3">
      <c r="A12" s="641" t="s">
        <v>2150</v>
      </c>
      <c r="B12" s="631">
        <v>62043556</v>
      </c>
      <c r="C12" s="632">
        <v>1</v>
      </c>
      <c r="D12" s="632">
        <v>0.92244988707252695</v>
      </c>
      <c r="E12" s="631">
        <v>67259541</v>
      </c>
      <c r="F12" s="632">
        <v>1.0840697299813054</v>
      </c>
      <c r="G12" s="632">
        <v>1</v>
      </c>
      <c r="H12" s="631">
        <v>67355820</v>
      </c>
      <c r="I12" s="632">
        <v>1.0856215269157041</v>
      </c>
      <c r="J12" s="633">
        <v>1.0014314549068957</v>
      </c>
    </row>
    <row r="13" spans="1:28" ht="14.4" customHeight="1" x14ac:dyDescent="0.3">
      <c r="A13" s="641" t="s">
        <v>2151</v>
      </c>
      <c r="B13" s="631">
        <v>4791747</v>
      </c>
      <c r="C13" s="632">
        <v>1</v>
      </c>
      <c r="D13" s="632">
        <v>0.97827450378325587</v>
      </c>
      <c r="E13" s="631">
        <v>4898162</v>
      </c>
      <c r="F13" s="632">
        <v>1.0222079755045499</v>
      </c>
      <c r="G13" s="632">
        <v>1</v>
      </c>
      <c r="H13" s="631">
        <v>5564881</v>
      </c>
      <c r="I13" s="632">
        <v>1.1613469993303069</v>
      </c>
      <c r="J13" s="633">
        <v>1.1361161594900291</v>
      </c>
    </row>
    <row r="14" spans="1:28" ht="14.4" customHeight="1" x14ac:dyDescent="0.3">
      <c r="A14" s="634" t="s">
        <v>1137</v>
      </c>
      <c r="B14" s="635">
        <v>8702994</v>
      </c>
      <c r="C14" s="636">
        <v>1</v>
      </c>
      <c r="D14" s="636">
        <v>0.89307841615739003</v>
      </c>
      <c r="E14" s="635">
        <v>9744938.2300000004</v>
      </c>
      <c r="F14" s="636">
        <v>1.1197225035430336</v>
      </c>
      <c r="G14" s="636">
        <v>1</v>
      </c>
      <c r="H14" s="635">
        <v>9254778.1300000008</v>
      </c>
      <c r="I14" s="636">
        <v>1.0634016443076946</v>
      </c>
      <c r="J14" s="637">
        <v>0.94970105623748013</v>
      </c>
    </row>
    <row r="15" spans="1:28" ht="14.4" customHeight="1" x14ac:dyDescent="0.3">
      <c r="A15" s="641" t="s">
        <v>2150</v>
      </c>
      <c r="B15" s="631">
        <v>8682650</v>
      </c>
      <c r="C15" s="632">
        <v>1</v>
      </c>
      <c r="D15" s="632">
        <v>0.89705682553436128</v>
      </c>
      <c r="E15" s="631">
        <v>9679041.2300000004</v>
      </c>
      <c r="F15" s="632">
        <v>1.1147565812280813</v>
      </c>
      <c r="G15" s="632">
        <v>1</v>
      </c>
      <c r="H15" s="631">
        <v>8520874.4600000009</v>
      </c>
      <c r="I15" s="632">
        <v>0.98136795333222016</v>
      </c>
      <c r="J15" s="633">
        <v>0.88034282089735461</v>
      </c>
    </row>
    <row r="16" spans="1:28" ht="14.4" customHeight="1" x14ac:dyDescent="0.3">
      <c r="A16" s="641" t="s">
        <v>2151</v>
      </c>
      <c r="B16" s="631">
        <v>20344</v>
      </c>
      <c r="C16" s="632">
        <v>1</v>
      </c>
      <c r="D16" s="632">
        <v>0.30872422113298026</v>
      </c>
      <c r="E16" s="631">
        <v>65897</v>
      </c>
      <c r="F16" s="632">
        <v>3.2391368462445929</v>
      </c>
      <c r="G16" s="632">
        <v>1</v>
      </c>
      <c r="H16" s="631">
        <v>733903.66999999993</v>
      </c>
      <c r="I16" s="632">
        <v>36.074698682658273</v>
      </c>
      <c r="J16" s="633">
        <v>11.137133253410624</v>
      </c>
    </row>
    <row r="17" spans="1:10" ht="14.4" customHeight="1" x14ac:dyDescent="0.3">
      <c r="A17" s="634" t="s">
        <v>516</v>
      </c>
      <c r="B17" s="635">
        <v>2215385</v>
      </c>
      <c r="C17" s="636">
        <v>1</v>
      </c>
      <c r="D17" s="636">
        <v>1.1541246665211455</v>
      </c>
      <c r="E17" s="635">
        <v>1919537</v>
      </c>
      <c r="F17" s="636">
        <v>0.86645752318445779</v>
      </c>
      <c r="G17" s="636">
        <v>1</v>
      </c>
      <c r="H17" s="635">
        <v>1908978</v>
      </c>
      <c r="I17" s="636">
        <v>0.86169130873414779</v>
      </c>
      <c r="J17" s="637">
        <v>0.99449919433696776</v>
      </c>
    </row>
    <row r="18" spans="1:10" ht="14.4" customHeight="1" thickBot="1" x14ac:dyDescent="0.35">
      <c r="A18" s="642" t="s">
        <v>2150</v>
      </c>
      <c r="B18" s="638">
        <v>2215385</v>
      </c>
      <c r="C18" s="639">
        <v>1</v>
      </c>
      <c r="D18" s="639">
        <v>1.1541246665211455</v>
      </c>
      <c r="E18" s="638">
        <v>1919537</v>
      </c>
      <c r="F18" s="639">
        <v>0.86645752318445779</v>
      </c>
      <c r="G18" s="639">
        <v>1</v>
      </c>
      <c r="H18" s="638">
        <v>1908978</v>
      </c>
      <c r="I18" s="639">
        <v>0.86169130873414779</v>
      </c>
      <c r="J18" s="640">
        <v>0.99449919433696776</v>
      </c>
    </row>
    <row r="19" spans="1:10" ht="14.4" customHeight="1" x14ac:dyDescent="0.3">
      <c r="A19" s="582" t="s">
        <v>712</v>
      </c>
    </row>
    <row r="20" spans="1:10" ht="14.4" customHeight="1" x14ac:dyDescent="0.3">
      <c r="A20" s="583" t="s">
        <v>713</v>
      </c>
    </row>
    <row r="21" spans="1:10" ht="14.4" customHeight="1" x14ac:dyDescent="0.3">
      <c r="A21" s="582" t="s">
        <v>2152</v>
      </c>
    </row>
    <row r="22" spans="1:10" ht="14.4" customHeight="1" x14ac:dyDescent="0.3">
      <c r="A22" s="582" t="s">
        <v>2153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3" priority="4" stopIfTrue="1" operator="lessThan">
      <formula>0.95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25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outlineLevelCol="1" x14ac:dyDescent="0.3"/>
  <cols>
    <col min="1" max="1" width="46.6640625" style="160" bestFit="1" customWidth="1"/>
    <col min="2" max="2" width="7.77734375" style="240" hidden="1" customWidth="1" outlineLevel="1"/>
    <col min="3" max="3" width="7.77734375" style="240" customWidth="1" collapsed="1"/>
    <col min="4" max="4" width="7.77734375" style="240" customWidth="1"/>
    <col min="5" max="5" width="7.77734375" style="137" hidden="1" customWidth="1" outlineLevel="1"/>
    <col min="6" max="6" width="7.77734375" style="137" customWidth="1" collapsed="1"/>
    <col min="7" max="7" width="7.77734375" style="137" customWidth="1"/>
    <col min="8" max="16384" width="8.88671875" style="160"/>
  </cols>
  <sheetData>
    <row r="1" spans="1:7" ht="18.600000000000001" customHeight="1" thickBot="1" x14ac:dyDescent="0.4">
      <c r="A1" s="454" t="s">
        <v>2161</v>
      </c>
      <c r="B1" s="380"/>
      <c r="C1" s="380"/>
      <c r="D1" s="380"/>
      <c r="E1" s="380"/>
      <c r="F1" s="380"/>
      <c r="G1" s="380"/>
    </row>
    <row r="2" spans="1:7" ht="14.4" customHeight="1" thickBot="1" x14ac:dyDescent="0.35">
      <c r="A2" s="272" t="s">
        <v>272</v>
      </c>
      <c r="B2" s="142"/>
      <c r="C2" s="142"/>
      <c r="D2" s="142"/>
      <c r="E2" s="142"/>
      <c r="F2" s="142"/>
      <c r="G2" s="142"/>
    </row>
    <row r="3" spans="1:7" ht="14.4" customHeight="1" thickBot="1" x14ac:dyDescent="0.35">
      <c r="A3" s="353" t="s">
        <v>140</v>
      </c>
      <c r="B3" s="337">
        <f t="shared" ref="B3:G3" si="0">SUBTOTAL(9,B6:B1048576)</f>
        <v>94825</v>
      </c>
      <c r="C3" s="338">
        <f t="shared" si="0"/>
        <v>102566</v>
      </c>
      <c r="D3" s="352">
        <f t="shared" si="0"/>
        <v>102506</v>
      </c>
      <c r="E3" s="257">
        <f t="shared" si="0"/>
        <v>77753682</v>
      </c>
      <c r="F3" s="255">
        <f t="shared" si="0"/>
        <v>83822178.230000004</v>
      </c>
      <c r="G3" s="339">
        <f t="shared" si="0"/>
        <v>84084457.13000001</v>
      </c>
    </row>
    <row r="4" spans="1:7" ht="14.4" customHeight="1" x14ac:dyDescent="0.3">
      <c r="A4" s="455" t="s">
        <v>148</v>
      </c>
      <c r="B4" s="460" t="s">
        <v>232</v>
      </c>
      <c r="C4" s="458"/>
      <c r="D4" s="461"/>
      <c r="E4" s="460" t="s">
        <v>108</v>
      </c>
      <c r="F4" s="458"/>
      <c r="G4" s="461"/>
    </row>
    <row r="5" spans="1:7" ht="14.4" customHeight="1" thickBot="1" x14ac:dyDescent="0.35">
      <c r="A5" s="622"/>
      <c r="B5" s="623">
        <v>2015</v>
      </c>
      <c r="C5" s="624">
        <v>2016</v>
      </c>
      <c r="D5" s="643">
        <v>2017</v>
      </c>
      <c r="E5" s="623">
        <v>2015</v>
      </c>
      <c r="F5" s="624">
        <v>2016</v>
      </c>
      <c r="G5" s="643">
        <v>2017</v>
      </c>
    </row>
    <row r="6" spans="1:7" ht="14.4" customHeight="1" x14ac:dyDescent="0.3">
      <c r="A6" s="617" t="s">
        <v>715</v>
      </c>
      <c r="B6" s="147">
        <v>1542</v>
      </c>
      <c r="C6" s="147">
        <v>1945</v>
      </c>
      <c r="D6" s="147">
        <v>2361</v>
      </c>
      <c r="E6" s="644">
        <v>542859</v>
      </c>
      <c r="F6" s="644">
        <v>1318226</v>
      </c>
      <c r="G6" s="645">
        <v>1711095</v>
      </c>
    </row>
    <row r="7" spans="1:7" ht="14.4" customHeight="1" x14ac:dyDescent="0.3">
      <c r="A7" s="556" t="s">
        <v>2150</v>
      </c>
      <c r="B7" s="530">
        <v>86720</v>
      </c>
      <c r="C7" s="530">
        <v>94021</v>
      </c>
      <c r="D7" s="530">
        <v>91253</v>
      </c>
      <c r="E7" s="646">
        <v>72941591</v>
      </c>
      <c r="F7" s="646">
        <v>78858119.230000004</v>
      </c>
      <c r="G7" s="647">
        <v>77785672.460000008</v>
      </c>
    </row>
    <row r="8" spans="1:7" ht="14.4" customHeight="1" x14ac:dyDescent="0.3">
      <c r="A8" s="556" t="s">
        <v>720</v>
      </c>
      <c r="B8" s="530">
        <v>1</v>
      </c>
      <c r="C8" s="530">
        <v>10</v>
      </c>
      <c r="D8" s="530"/>
      <c r="E8" s="646">
        <v>105</v>
      </c>
      <c r="F8" s="646">
        <v>1770</v>
      </c>
      <c r="G8" s="647"/>
    </row>
    <row r="9" spans="1:7" ht="14.4" customHeight="1" x14ac:dyDescent="0.3">
      <c r="A9" s="556" t="s">
        <v>2154</v>
      </c>
      <c r="B9" s="530"/>
      <c r="C9" s="530"/>
      <c r="D9" s="530">
        <v>20</v>
      </c>
      <c r="E9" s="646"/>
      <c r="F9" s="646"/>
      <c r="G9" s="647">
        <v>5470</v>
      </c>
    </row>
    <row r="10" spans="1:7" ht="14.4" customHeight="1" x14ac:dyDescent="0.3">
      <c r="A10" s="556" t="s">
        <v>2155</v>
      </c>
      <c r="B10" s="530">
        <v>2</v>
      </c>
      <c r="C10" s="530">
        <v>207</v>
      </c>
      <c r="D10" s="530"/>
      <c r="E10" s="646">
        <v>370</v>
      </c>
      <c r="F10" s="646">
        <v>39529</v>
      </c>
      <c r="G10" s="647"/>
    </row>
    <row r="11" spans="1:7" ht="14.4" customHeight="1" x14ac:dyDescent="0.3">
      <c r="A11" s="556" t="s">
        <v>723</v>
      </c>
      <c r="B11" s="530">
        <v>2023</v>
      </c>
      <c r="C11" s="530">
        <v>1825</v>
      </c>
      <c r="D11" s="530">
        <v>453</v>
      </c>
      <c r="E11" s="646">
        <v>1373924</v>
      </c>
      <c r="F11" s="646">
        <v>1263925</v>
      </c>
      <c r="G11" s="647">
        <v>319394</v>
      </c>
    </row>
    <row r="12" spans="1:7" ht="14.4" customHeight="1" x14ac:dyDescent="0.3">
      <c r="A12" s="556" t="s">
        <v>726</v>
      </c>
      <c r="B12" s="530"/>
      <c r="C12" s="530">
        <v>1</v>
      </c>
      <c r="D12" s="530">
        <v>1179</v>
      </c>
      <c r="E12" s="646"/>
      <c r="F12" s="646">
        <v>154</v>
      </c>
      <c r="G12" s="647">
        <v>308079</v>
      </c>
    </row>
    <row r="13" spans="1:7" ht="14.4" customHeight="1" x14ac:dyDescent="0.3">
      <c r="A13" s="556" t="s">
        <v>2156</v>
      </c>
      <c r="B13" s="530"/>
      <c r="C13" s="530"/>
      <c r="D13" s="530">
        <v>843</v>
      </c>
      <c r="E13" s="646"/>
      <c r="F13" s="646"/>
      <c r="G13" s="647">
        <v>191189</v>
      </c>
    </row>
    <row r="14" spans="1:7" ht="14.4" customHeight="1" x14ac:dyDescent="0.3">
      <c r="A14" s="556" t="s">
        <v>728</v>
      </c>
      <c r="B14" s="530"/>
      <c r="C14" s="530">
        <v>19</v>
      </c>
      <c r="D14" s="530">
        <v>971</v>
      </c>
      <c r="E14" s="646"/>
      <c r="F14" s="646">
        <v>5533</v>
      </c>
      <c r="G14" s="647">
        <v>288421</v>
      </c>
    </row>
    <row r="15" spans="1:7" ht="14.4" customHeight="1" x14ac:dyDescent="0.3">
      <c r="A15" s="556" t="s">
        <v>730</v>
      </c>
      <c r="B15" s="530">
        <v>353</v>
      </c>
      <c r="C15" s="530">
        <v>1305</v>
      </c>
      <c r="D15" s="530">
        <v>1931</v>
      </c>
      <c r="E15" s="646">
        <v>202374</v>
      </c>
      <c r="F15" s="646">
        <v>256379</v>
      </c>
      <c r="G15" s="647">
        <v>1369512.67</v>
      </c>
    </row>
    <row r="16" spans="1:7" ht="14.4" customHeight="1" x14ac:dyDescent="0.3">
      <c r="A16" s="556" t="s">
        <v>2157</v>
      </c>
      <c r="B16" s="530"/>
      <c r="C16" s="530">
        <v>269</v>
      </c>
      <c r="D16" s="530">
        <v>689</v>
      </c>
      <c r="E16" s="646"/>
      <c r="F16" s="646">
        <v>86124</v>
      </c>
      <c r="G16" s="647">
        <v>150163</v>
      </c>
    </row>
    <row r="17" spans="1:7" ht="14.4" customHeight="1" x14ac:dyDescent="0.3">
      <c r="A17" s="556" t="s">
        <v>731</v>
      </c>
      <c r="B17" s="530"/>
      <c r="C17" s="530">
        <v>248</v>
      </c>
      <c r="D17" s="530">
        <v>722</v>
      </c>
      <c r="E17" s="646"/>
      <c r="F17" s="646">
        <v>143783</v>
      </c>
      <c r="G17" s="647">
        <v>166612</v>
      </c>
    </row>
    <row r="18" spans="1:7" ht="14.4" customHeight="1" x14ac:dyDescent="0.3">
      <c r="A18" s="556" t="s">
        <v>2158</v>
      </c>
      <c r="B18" s="530">
        <v>1743</v>
      </c>
      <c r="C18" s="530">
        <v>791</v>
      </c>
      <c r="D18" s="530"/>
      <c r="E18" s="646">
        <v>1228066</v>
      </c>
      <c r="F18" s="646">
        <v>401408</v>
      </c>
      <c r="G18" s="647"/>
    </row>
    <row r="19" spans="1:7" ht="14.4" customHeight="1" x14ac:dyDescent="0.3">
      <c r="A19" s="556" t="s">
        <v>2159</v>
      </c>
      <c r="B19" s="530"/>
      <c r="C19" s="530">
        <v>2</v>
      </c>
      <c r="D19" s="530"/>
      <c r="E19" s="646"/>
      <c r="F19" s="646">
        <v>222</v>
      </c>
      <c r="G19" s="647"/>
    </row>
    <row r="20" spans="1:7" ht="14.4" customHeight="1" x14ac:dyDescent="0.3">
      <c r="A20" s="556" t="s">
        <v>733</v>
      </c>
      <c r="B20" s="530">
        <v>1995</v>
      </c>
      <c r="C20" s="530">
        <v>1923</v>
      </c>
      <c r="D20" s="530">
        <v>1826</v>
      </c>
      <c r="E20" s="646">
        <v>1373303</v>
      </c>
      <c r="F20" s="646">
        <v>1447006</v>
      </c>
      <c r="G20" s="647">
        <v>1697677</v>
      </c>
    </row>
    <row r="21" spans="1:7" ht="14.4" customHeight="1" x14ac:dyDescent="0.3">
      <c r="A21" s="556" t="s">
        <v>734</v>
      </c>
      <c r="B21" s="530"/>
      <c r="C21" s="530"/>
      <c r="D21" s="530">
        <v>258</v>
      </c>
      <c r="E21" s="646"/>
      <c r="F21" s="646"/>
      <c r="G21" s="647">
        <v>91172</v>
      </c>
    </row>
    <row r="22" spans="1:7" ht="14.4" customHeight="1" thickBot="1" x14ac:dyDescent="0.35">
      <c r="A22" s="650" t="s">
        <v>2160</v>
      </c>
      <c r="B22" s="537">
        <v>446</v>
      </c>
      <c r="C22" s="537"/>
      <c r="D22" s="537"/>
      <c r="E22" s="648">
        <v>91090</v>
      </c>
      <c r="F22" s="648"/>
      <c r="G22" s="649"/>
    </row>
    <row r="23" spans="1:7" ht="14.4" customHeight="1" x14ac:dyDescent="0.3">
      <c r="A23" s="582" t="s">
        <v>712</v>
      </c>
    </row>
    <row r="24" spans="1:7" ht="14.4" customHeight="1" x14ac:dyDescent="0.3">
      <c r="A24" s="583" t="s">
        <v>713</v>
      </c>
    </row>
    <row r="25" spans="1:7" ht="14.4" customHeight="1" x14ac:dyDescent="0.3">
      <c r="A25" s="582" t="s">
        <v>2152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outlinePr summaryRight="0"/>
    <pageSetUpPr fitToPage="1"/>
  </sheetPr>
  <dimension ref="A1:R279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RowHeight="14.4" customHeight="1" outlineLevelCol="1" x14ac:dyDescent="0.3"/>
  <cols>
    <col min="1" max="1" width="3.33203125" style="160" customWidth="1"/>
    <col min="2" max="2" width="8.6640625" style="160" bestFit="1" customWidth="1"/>
    <col min="3" max="3" width="6.109375" style="160" customWidth="1"/>
    <col min="4" max="4" width="2.109375" style="160" bestFit="1" customWidth="1"/>
    <col min="5" max="5" width="8" style="160" customWidth="1"/>
    <col min="6" max="6" width="50.88671875" style="160" bestFit="1" customWidth="1" collapsed="1"/>
    <col min="7" max="8" width="11.109375" style="240" hidden="1" customWidth="1" outlineLevel="1"/>
    <col min="9" max="10" width="9.33203125" style="160" hidden="1" customWidth="1"/>
    <col min="11" max="12" width="11.109375" style="240" customWidth="1"/>
    <col min="13" max="14" width="9.33203125" style="160" hidden="1" customWidth="1"/>
    <col min="15" max="16" width="11.109375" style="240" customWidth="1"/>
    <col min="17" max="17" width="11.109375" style="243" customWidth="1"/>
    <col min="18" max="18" width="11.109375" style="240" customWidth="1"/>
    <col min="19" max="16384" width="8.88671875" style="160"/>
  </cols>
  <sheetData>
    <row r="1" spans="1:18" ht="18.600000000000001" customHeight="1" thickBot="1" x14ac:dyDescent="0.4">
      <c r="A1" s="380" t="s">
        <v>2537</v>
      </c>
      <c r="B1" s="412"/>
      <c r="C1" s="412"/>
      <c r="D1" s="412"/>
      <c r="E1" s="412"/>
      <c r="F1" s="412"/>
      <c r="G1" s="412"/>
      <c r="H1" s="412"/>
      <c r="I1" s="412"/>
      <c r="J1" s="412"/>
      <c r="K1" s="412"/>
      <c r="L1" s="412"/>
      <c r="M1" s="412"/>
      <c r="N1" s="412"/>
      <c r="O1" s="412"/>
      <c r="P1" s="412"/>
      <c r="Q1" s="412"/>
      <c r="R1" s="412"/>
    </row>
    <row r="2" spans="1:18" ht="14.4" customHeight="1" thickBot="1" x14ac:dyDescent="0.35">
      <c r="A2" s="272" t="s">
        <v>272</v>
      </c>
      <c r="B2" s="230"/>
      <c r="C2" s="230"/>
      <c r="D2" s="142"/>
      <c r="E2" s="142"/>
      <c r="F2" s="142"/>
      <c r="G2" s="263"/>
      <c r="H2" s="263"/>
      <c r="I2" s="142"/>
      <c r="J2" s="142"/>
      <c r="K2" s="263"/>
      <c r="L2" s="263"/>
      <c r="M2" s="142"/>
      <c r="N2" s="142"/>
      <c r="O2" s="263"/>
      <c r="P2" s="263"/>
      <c r="Q2" s="260"/>
      <c r="R2" s="263"/>
    </row>
    <row r="3" spans="1:18" ht="14.4" customHeight="1" thickBot="1" x14ac:dyDescent="0.35">
      <c r="F3" s="100" t="s">
        <v>140</v>
      </c>
      <c r="G3" s="131">
        <f t="shared" ref="G3:P3" si="0">SUBTOTAL(9,G6:G1048576)</f>
        <v>97366.729999999981</v>
      </c>
      <c r="H3" s="132">
        <f t="shared" si="0"/>
        <v>84202287.340000018</v>
      </c>
      <c r="I3" s="74"/>
      <c r="J3" s="74"/>
      <c r="K3" s="132">
        <f t="shared" si="0"/>
        <v>105107.89</v>
      </c>
      <c r="L3" s="132">
        <f t="shared" si="0"/>
        <v>90276716.710000053</v>
      </c>
      <c r="M3" s="74"/>
      <c r="N3" s="74"/>
      <c r="O3" s="132">
        <f t="shared" si="0"/>
        <v>104853.81</v>
      </c>
      <c r="P3" s="132">
        <f t="shared" si="0"/>
        <v>90324605.440000013</v>
      </c>
      <c r="Q3" s="75">
        <f>IF(L3=0,0,P3/L3)</f>
        <v>1.0005304660132224</v>
      </c>
      <c r="R3" s="133">
        <f>IF(O3=0,0,P3/O3)</f>
        <v>861.43369935722899</v>
      </c>
    </row>
    <row r="4" spans="1:18" ht="14.4" customHeight="1" x14ac:dyDescent="0.3">
      <c r="A4" s="462" t="s">
        <v>260</v>
      </c>
      <c r="B4" s="462" t="s">
        <v>104</v>
      </c>
      <c r="C4" s="470" t="s">
        <v>0</v>
      </c>
      <c r="D4" s="464" t="s">
        <v>105</v>
      </c>
      <c r="E4" s="469" t="s">
        <v>77</v>
      </c>
      <c r="F4" s="465" t="s">
        <v>71</v>
      </c>
      <c r="G4" s="466">
        <v>2015</v>
      </c>
      <c r="H4" s="467"/>
      <c r="I4" s="130"/>
      <c r="J4" s="130"/>
      <c r="K4" s="466">
        <v>2016</v>
      </c>
      <c r="L4" s="467"/>
      <c r="M4" s="130"/>
      <c r="N4" s="130"/>
      <c r="O4" s="466">
        <v>2017</v>
      </c>
      <c r="P4" s="467"/>
      <c r="Q4" s="468" t="s">
        <v>2</v>
      </c>
      <c r="R4" s="463" t="s">
        <v>107</v>
      </c>
    </row>
    <row r="5" spans="1:18" ht="14.4" customHeight="1" thickBot="1" x14ac:dyDescent="0.35">
      <c r="A5" s="651"/>
      <c r="B5" s="651"/>
      <c r="C5" s="652"/>
      <c r="D5" s="653"/>
      <c r="E5" s="654"/>
      <c r="F5" s="655"/>
      <c r="G5" s="656" t="s">
        <v>78</v>
      </c>
      <c r="H5" s="657" t="s">
        <v>14</v>
      </c>
      <c r="I5" s="658"/>
      <c r="J5" s="658"/>
      <c r="K5" s="656" t="s">
        <v>78</v>
      </c>
      <c r="L5" s="657" t="s">
        <v>14</v>
      </c>
      <c r="M5" s="658"/>
      <c r="N5" s="658"/>
      <c r="O5" s="656" t="s">
        <v>78</v>
      </c>
      <c r="P5" s="657" t="s">
        <v>14</v>
      </c>
      <c r="Q5" s="659"/>
      <c r="R5" s="660"/>
    </row>
    <row r="6" spans="1:18" ht="14.4" customHeight="1" x14ac:dyDescent="0.3">
      <c r="A6" s="602" t="s">
        <v>2162</v>
      </c>
      <c r="B6" s="603" t="s">
        <v>2163</v>
      </c>
      <c r="C6" s="603" t="s">
        <v>1137</v>
      </c>
      <c r="D6" s="603" t="s">
        <v>2164</v>
      </c>
      <c r="E6" s="603" t="s">
        <v>2165</v>
      </c>
      <c r="F6" s="603" t="s">
        <v>603</v>
      </c>
      <c r="G6" s="147"/>
      <c r="H6" s="147"/>
      <c r="I6" s="603"/>
      <c r="J6" s="603"/>
      <c r="K6" s="147"/>
      <c r="L6" s="147"/>
      <c r="M6" s="603"/>
      <c r="N6" s="603"/>
      <c r="O6" s="147">
        <v>1</v>
      </c>
      <c r="P6" s="147">
        <v>855.64</v>
      </c>
      <c r="Q6" s="608"/>
      <c r="R6" s="616">
        <v>855.64</v>
      </c>
    </row>
    <row r="7" spans="1:18" ht="14.4" customHeight="1" x14ac:dyDescent="0.3">
      <c r="A7" s="525" t="s">
        <v>2162</v>
      </c>
      <c r="B7" s="526" t="s">
        <v>2163</v>
      </c>
      <c r="C7" s="526" t="s">
        <v>1137</v>
      </c>
      <c r="D7" s="526" t="s">
        <v>2166</v>
      </c>
      <c r="E7" s="526" t="s">
        <v>2167</v>
      </c>
      <c r="F7" s="526" t="s">
        <v>2168</v>
      </c>
      <c r="G7" s="530">
        <v>1</v>
      </c>
      <c r="H7" s="530">
        <v>893.9</v>
      </c>
      <c r="I7" s="526">
        <v>0.5</v>
      </c>
      <c r="J7" s="526">
        <v>893.9</v>
      </c>
      <c r="K7" s="530">
        <v>2</v>
      </c>
      <c r="L7" s="530">
        <v>1787.8</v>
      </c>
      <c r="M7" s="526">
        <v>1</v>
      </c>
      <c r="N7" s="526">
        <v>893.9</v>
      </c>
      <c r="O7" s="530">
        <v>1</v>
      </c>
      <c r="P7" s="530">
        <v>893.9</v>
      </c>
      <c r="Q7" s="544">
        <v>0.5</v>
      </c>
      <c r="R7" s="531">
        <v>893.9</v>
      </c>
    </row>
    <row r="8" spans="1:18" ht="14.4" customHeight="1" x14ac:dyDescent="0.3">
      <c r="A8" s="525" t="s">
        <v>2162</v>
      </c>
      <c r="B8" s="526" t="s">
        <v>2163</v>
      </c>
      <c r="C8" s="526" t="s">
        <v>1137</v>
      </c>
      <c r="D8" s="526" t="s">
        <v>2166</v>
      </c>
      <c r="E8" s="526" t="s">
        <v>2169</v>
      </c>
      <c r="F8" s="526" t="s">
        <v>2170</v>
      </c>
      <c r="G8" s="530">
        <v>2</v>
      </c>
      <c r="H8" s="530">
        <v>1787.8</v>
      </c>
      <c r="I8" s="526">
        <v>0.19999999999999998</v>
      </c>
      <c r="J8" s="526">
        <v>893.9</v>
      </c>
      <c r="K8" s="530">
        <v>10</v>
      </c>
      <c r="L8" s="530">
        <v>8939</v>
      </c>
      <c r="M8" s="526">
        <v>1</v>
      </c>
      <c r="N8" s="526">
        <v>893.9</v>
      </c>
      <c r="O8" s="530">
        <v>11</v>
      </c>
      <c r="P8" s="530">
        <v>9832.9</v>
      </c>
      <c r="Q8" s="544">
        <v>1.0999999999999999</v>
      </c>
      <c r="R8" s="531">
        <v>893.9</v>
      </c>
    </row>
    <row r="9" spans="1:18" ht="14.4" customHeight="1" x14ac:dyDescent="0.3">
      <c r="A9" s="525" t="s">
        <v>2162</v>
      </c>
      <c r="B9" s="526" t="s">
        <v>2163</v>
      </c>
      <c r="C9" s="526" t="s">
        <v>1137</v>
      </c>
      <c r="D9" s="526" t="s">
        <v>2166</v>
      </c>
      <c r="E9" s="526" t="s">
        <v>2171</v>
      </c>
      <c r="F9" s="526" t="s">
        <v>2172</v>
      </c>
      <c r="G9" s="530">
        <v>24</v>
      </c>
      <c r="H9" s="530">
        <v>12264</v>
      </c>
      <c r="I9" s="526">
        <v>1.2</v>
      </c>
      <c r="J9" s="526">
        <v>511</v>
      </c>
      <c r="K9" s="530">
        <v>20</v>
      </c>
      <c r="L9" s="530">
        <v>10220</v>
      </c>
      <c r="M9" s="526">
        <v>1</v>
      </c>
      <c r="N9" s="526">
        <v>511</v>
      </c>
      <c r="O9" s="530">
        <v>7</v>
      </c>
      <c r="P9" s="530">
        <v>3577</v>
      </c>
      <c r="Q9" s="544">
        <v>0.35</v>
      </c>
      <c r="R9" s="531">
        <v>511</v>
      </c>
    </row>
    <row r="10" spans="1:18" ht="14.4" customHeight="1" x14ac:dyDescent="0.3">
      <c r="A10" s="525" t="s">
        <v>2162</v>
      </c>
      <c r="B10" s="526" t="s">
        <v>2163</v>
      </c>
      <c r="C10" s="526" t="s">
        <v>1137</v>
      </c>
      <c r="D10" s="526" t="s">
        <v>2166</v>
      </c>
      <c r="E10" s="526" t="s">
        <v>2173</v>
      </c>
      <c r="F10" s="526" t="s">
        <v>2174</v>
      </c>
      <c r="G10" s="530"/>
      <c r="H10" s="530"/>
      <c r="I10" s="526"/>
      <c r="J10" s="526"/>
      <c r="K10" s="530">
        <v>1</v>
      </c>
      <c r="L10" s="530">
        <v>2093</v>
      </c>
      <c r="M10" s="526">
        <v>1</v>
      </c>
      <c r="N10" s="526">
        <v>2093</v>
      </c>
      <c r="O10" s="530"/>
      <c r="P10" s="530"/>
      <c r="Q10" s="544"/>
      <c r="R10" s="531"/>
    </row>
    <row r="11" spans="1:18" ht="14.4" customHeight="1" x14ac:dyDescent="0.3">
      <c r="A11" s="525" t="s">
        <v>2162</v>
      </c>
      <c r="B11" s="526" t="s">
        <v>2163</v>
      </c>
      <c r="C11" s="526" t="s">
        <v>1137</v>
      </c>
      <c r="D11" s="526" t="s">
        <v>2175</v>
      </c>
      <c r="E11" s="526" t="s">
        <v>2176</v>
      </c>
      <c r="F11" s="526" t="s">
        <v>2177</v>
      </c>
      <c r="G11" s="530"/>
      <c r="H11" s="530"/>
      <c r="I11" s="526"/>
      <c r="J11" s="526"/>
      <c r="K11" s="530">
        <v>1</v>
      </c>
      <c r="L11" s="530">
        <v>37</v>
      </c>
      <c r="M11" s="526">
        <v>1</v>
      </c>
      <c r="N11" s="526">
        <v>37</v>
      </c>
      <c r="O11" s="530"/>
      <c r="P11" s="530"/>
      <c r="Q11" s="544"/>
      <c r="R11" s="531"/>
    </row>
    <row r="12" spans="1:18" ht="14.4" customHeight="1" x14ac:dyDescent="0.3">
      <c r="A12" s="525" t="s">
        <v>2162</v>
      </c>
      <c r="B12" s="526" t="s">
        <v>2163</v>
      </c>
      <c r="C12" s="526" t="s">
        <v>1137</v>
      </c>
      <c r="D12" s="526" t="s">
        <v>2175</v>
      </c>
      <c r="E12" s="526" t="s">
        <v>2178</v>
      </c>
      <c r="F12" s="526" t="s">
        <v>2179</v>
      </c>
      <c r="G12" s="530">
        <v>0</v>
      </c>
      <c r="H12" s="530">
        <v>0</v>
      </c>
      <c r="I12" s="526">
        <v>0</v>
      </c>
      <c r="J12" s="526"/>
      <c r="K12" s="530">
        <v>1</v>
      </c>
      <c r="L12" s="530">
        <v>111.11</v>
      </c>
      <c r="M12" s="526">
        <v>1</v>
      </c>
      <c r="N12" s="526">
        <v>111.11</v>
      </c>
      <c r="O12" s="530">
        <v>2</v>
      </c>
      <c r="P12" s="530">
        <v>222.22</v>
      </c>
      <c r="Q12" s="544">
        <v>2</v>
      </c>
      <c r="R12" s="531">
        <v>111.11</v>
      </c>
    </row>
    <row r="13" spans="1:18" ht="14.4" customHeight="1" x14ac:dyDescent="0.3">
      <c r="A13" s="525" t="s">
        <v>2162</v>
      </c>
      <c r="B13" s="526" t="s">
        <v>2163</v>
      </c>
      <c r="C13" s="526" t="s">
        <v>1137</v>
      </c>
      <c r="D13" s="526" t="s">
        <v>2175</v>
      </c>
      <c r="E13" s="526" t="s">
        <v>2180</v>
      </c>
      <c r="F13" s="526" t="s">
        <v>2181</v>
      </c>
      <c r="G13" s="530">
        <v>18</v>
      </c>
      <c r="H13" s="530">
        <v>13050</v>
      </c>
      <c r="I13" s="526">
        <v>0.73281671159029649</v>
      </c>
      <c r="J13" s="526">
        <v>725</v>
      </c>
      <c r="K13" s="530">
        <v>24</v>
      </c>
      <c r="L13" s="530">
        <v>17808</v>
      </c>
      <c r="M13" s="526">
        <v>1</v>
      </c>
      <c r="N13" s="526">
        <v>742</v>
      </c>
      <c r="O13" s="530">
        <v>20</v>
      </c>
      <c r="P13" s="530">
        <v>14840</v>
      </c>
      <c r="Q13" s="544">
        <v>0.83333333333333337</v>
      </c>
      <c r="R13" s="531">
        <v>742</v>
      </c>
    </row>
    <row r="14" spans="1:18" ht="14.4" customHeight="1" x14ac:dyDescent="0.3">
      <c r="A14" s="525" t="s">
        <v>2162</v>
      </c>
      <c r="B14" s="526" t="s">
        <v>2163</v>
      </c>
      <c r="C14" s="526" t="s">
        <v>1137</v>
      </c>
      <c r="D14" s="526" t="s">
        <v>2175</v>
      </c>
      <c r="E14" s="526" t="s">
        <v>2182</v>
      </c>
      <c r="F14" s="526" t="s">
        <v>2183</v>
      </c>
      <c r="G14" s="530">
        <v>3108</v>
      </c>
      <c r="H14" s="530">
        <v>382284</v>
      </c>
      <c r="I14" s="526">
        <v>0.83568112064216571</v>
      </c>
      <c r="J14" s="526">
        <v>123</v>
      </c>
      <c r="K14" s="530">
        <v>3492</v>
      </c>
      <c r="L14" s="530">
        <v>457452</v>
      </c>
      <c r="M14" s="526">
        <v>1</v>
      </c>
      <c r="N14" s="526">
        <v>131</v>
      </c>
      <c r="O14" s="530">
        <v>2916</v>
      </c>
      <c r="P14" s="530">
        <v>381996</v>
      </c>
      <c r="Q14" s="544">
        <v>0.83505154639175261</v>
      </c>
      <c r="R14" s="531">
        <v>131</v>
      </c>
    </row>
    <row r="15" spans="1:18" ht="14.4" customHeight="1" x14ac:dyDescent="0.3">
      <c r="A15" s="525" t="s">
        <v>2162</v>
      </c>
      <c r="B15" s="526" t="s">
        <v>2163</v>
      </c>
      <c r="C15" s="526" t="s">
        <v>1137</v>
      </c>
      <c r="D15" s="526" t="s">
        <v>2175</v>
      </c>
      <c r="E15" s="526" t="s">
        <v>2184</v>
      </c>
      <c r="F15" s="526" t="s">
        <v>2185</v>
      </c>
      <c r="G15" s="530">
        <v>659</v>
      </c>
      <c r="H15" s="530">
        <v>177271</v>
      </c>
      <c r="I15" s="526">
        <v>0.89737930475896388</v>
      </c>
      <c r="J15" s="526">
        <v>269</v>
      </c>
      <c r="K15" s="530">
        <v>703</v>
      </c>
      <c r="L15" s="530">
        <v>197543</v>
      </c>
      <c r="M15" s="526">
        <v>1</v>
      </c>
      <c r="N15" s="526">
        <v>281</v>
      </c>
      <c r="O15" s="530">
        <v>592</v>
      </c>
      <c r="P15" s="530">
        <v>166352</v>
      </c>
      <c r="Q15" s="544">
        <v>0.84210526315789469</v>
      </c>
      <c r="R15" s="531">
        <v>281</v>
      </c>
    </row>
    <row r="16" spans="1:18" ht="14.4" customHeight="1" x14ac:dyDescent="0.3">
      <c r="A16" s="525" t="s">
        <v>2162</v>
      </c>
      <c r="B16" s="526" t="s">
        <v>2163</v>
      </c>
      <c r="C16" s="526" t="s">
        <v>1137</v>
      </c>
      <c r="D16" s="526" t="s">
        <v>2175</v>
      </c>
      <c r="E16" s="526" t="s">
        <v>2186</v>
      </c>
      <c r="F16" s="526" t="s">
        <v>2187</v>
      </c>
      <c r="G16" s="530">
        <v>33</v>
      </c>
      <c r="H16" s="530">
        <v>15543</v>
      </c>
      <c r="I16" s="526">
        <v>0.77209279221101779</v>
      </c>
      <c r="J16" s="526">
        <v>471</v>
      </c>
      <c r="K16" s="530">
        <v>41</v>
      </c>
      <c r="L16" s="530">
        <v>20131</v>
      </c>
      <c r="M16" s="526">
        <v>1</v>
      </c>
      <c r="N16" s="526">
        <v>491</v>
      </c>
      <c r="O16" s="530">
        <v>24</v>
      </c>
      <c r="P16" s="530">
        <v>11784</v>
      </c>
      <c r="Q16" s="544">
        <v>0.58536585365853655</v>
      </c>
      <c r="R16" s="531">
        <v>491</v>
      </c>
    </row>
    <row r="17" spans="1:18" ht="14.4" customHeight="1" x14ac:dyDescent="0.3">
      <c r="A17" s="525" t="s">
        <v>2162</v>
      </c>
      <c r="B17" s="526" t="s">
        <v>2163</v>
      </c>
      <c r="C17" s="526" t="s">
        <v>1137</v>
      </c>
      <c r="D17" s="526" t="s">
        <v>2175</v>
      </c>
      <c r="E17" s="526" t="s">
        <v>2188</v>
      </c>
      <c r="F17" s="526" t="s">
        <v>2189</v>
      </c>
      <c r="G17" s="530">
        <v>0</v>
      </c>
      <c r="H17" s="530">
        <v>0</v>
      </c>
      <c r="I17" s="526">
        <v>0</v>
      </c>
      <c r="J17" s="526"/>
      <c r="K17" s="530">
        <v>2</v>
      </c>
      <c r="L17" s="530">
        <v>1111.1199999999999</v>
      </c>
      <c r="M17" s="526">
        <v>1</v>
      </c>
      <c r="N17" s="526">
        <v>555.55999999999995</v>
      </c>
      <c r="O17" s="530">
        <v>4</v>
      </c>
      <c r="P17" s="530">
        <v>2222.2399999999998</v>
      </c>
      <c r="Q17" s="544">
        <v>2</v>
      </c>
      <c r="R17" s="531">
        <v>555.55999999999995</v>
      </c>
    </row>
    <row r="18" spans="1:18" ht="14.4" customHeight="1" x14ac:dyDescent="0.3">
      <c r="A18" s="525" t="s">
        <v>2162</v>
      </c>
      <c r="B18" s="526" t="s">
        <v>2163</v>
      </c>
      <c r="C18" s="526" t="s">
        <v>1137</v>
      </c>
      <c r="D18" s="526" t="s">
        <v>2175</v>
      </c>
      <c r="E18" s="526" t="s">
        <v>2190</v>
      </c>
      <c r="F18" s="526" t="s">
        <v>2191</v>
      </c>
      <c r="G18" s="530">
        <v>3114</v>
      </c>
      <c r="H18" s="530">
        <v>2257650</v>
      </c>
      <c r="I18" s="526">
        <v>0.87107214043026371</v>
      </c>
      <c r="J18" s="526">
        <v>725</v>
      </c>
      <c r="K18" s="530">
        <v>3493</v>
      </c>
      <c r="L18" s="530">
        <v>2591806</v>
      </c>
      <c r="M18" s="526">
        <v>1</v>
      </c>
      <c r="N18" s="526">
        <v>742</v>
      </c>
      <c r="O18" s="530">
        <v>2910</v>
      </c>
      <c r="P18" s="530">
        <v>2159220</v>
      </c>
      <c r="Q18" s="544">
        <v>0.83309476095047241</v>
      </c>
      <c r="R18" s="531">
        <v>742</v>
      </c>
    </row>
    <row r="19" spans="1:18" ht="14.4" customHeight="1" x14ac:dyDescent="0.3">
      <c r="A19" s="525" t="s">
        <v>2162</v>
      </c>
      <c r="B19" s="526" t="s">
        <v>2163</v>
      </c>
      <c r="C19" s="526" t="s">
        <v>1137</v>
      </c>
      <c r="D19" s="526" t="s">
        <v>2175</v>
      </c>
      <c r="E19" s="526" t="s">
        <v>2192</v>
      </c>
      <c r="F19" s="526" t="s">
        <v>2193</v>
      </c>
      <c r="G19" s="530">
        <v>117</v>
      </c>
      <c r="H19" s="530">
        <v>42471</v>
      </c>
      <c r="I19" s="526">
        <v>0.52998652291105119</v>
      </c>
      <c r="J19" s="526">
        <v>363</v>
      </c>
      <c r="K19" s="530">
        <v>216</v>
      </c>
      <c r="L19" s="530">
        <v>80136</v>
      </c>
      <c r="M19" s="526">
        <v>1</v>
      </c>
      <c r="N19" s="526">
        <v>371</v>
      </c>
      <c r="O19" s="530">
        <v>199</v>
      </c>
      <c r="P19" s="530">
        <v>73829</v>
      </c>
      <c r="Q19" s="544">
        <v>0.92129629629629628</v>
      </c>
      <c r="R19" s="531">
        <v>371</v>
      </c>
    </row>
    <row r="20" spans="1:18" ht="14.4" customHeight="1" x14ac:dyDescent="0.3">
      <c r="A20" s="525" t="s">
        <v>2162</v>
      </c>
      <c r="B20" s="526" t="s">
        <v>2194</v>
      </c>
      <c r="C20" s="526" t="s">
        <v>513</v>
      </c>
      <c r="D20" s="526" t="s">
        <v>2164</v>
      </c>
      <c r="E20" s="526" t="s">
        <v>2165</v>
      </c>
      <c r="F20" s="526" t="s">
        <v>603</v>
      </c>
      <c r="G20" s="530">
        <v>4</v>
      </c>
      <c r="H20" s="530">
        <v>3422.56</v>
      </c>
      <c r="I20" s="526"/>
      <c r="J20" s="526">
        <v>855.64</v>
      </c>
      <c r="K20" s="530"/>
      <c r="L20" s="530"/>
      <c r="M20" s="526"/>
      <c r="N20" s="526"/>
      <c r="O20" s="530">
        <v>6</v>
      </c>
      <c r="P20" s="530">
        <v>5133.84</v>
      </c>
      <c r="Q20" s="544"/>
      <c r="R20" s="531">
        <v>855.64</v>
      </c>
    </row>
    <row r="21" spans="1:18" ht="14.4" customHeight="1" x14ac:dyDescent="0.3">
      <c r="A21" s="525" t="s">
        <v>2162</v>
      </c>
      <c r="B21" s="526" t="s">
        <v>2194</v>
      </c>
      <c r="C21" s="526" t="s">
        <v>513</v>
      </c>
      <c r="D21" s="526" t="s">
        <v>2164</v>
      </c>
      <c r="E21" s="526" t="s">
        <v>2195</v>
      </c>
      <c r="F21" s="526" t="s">
        <v>603</v>
      </c>
      <c r="G21" s="530">
        <v>154.63999999999999</v>
      </c>
      <c r="H21" s="530">
        <v>264629.53000000014</v>
      </c>
      <c r="I21" s="526">
        <v>1.4833564509696375</v>
      </c>
      <c r="J21" s="526">
        <v>1711.2618339368867</v>
      </c>
      <c r="K21" s="530">
        <v>104.25</v>
      </c>
      <c r="L21" s="530">
        <v>178399.15000000008</v>
      </c>
      <c r="M21" s="526">
        <v>1</v>
      </c>
      <c r="N21" s="526">
        <v>1711.2628297362119</v>
      </c>
      <c r="O21" s="530">
        <v>125.25</v>
      </c>
      <c r="P21" s="530">
        <v>214335.70000000004</v>
      </c>
      <c r="Q21" s="544">
        <v>1.2014390203092331</v>
      </c>
      <c r="R21" s="531">
        <v>1711.2630738522957</v>
      </c>
    </row>
    <row r="22" spans="1:18" ht="14.4" customHeight="1" x14ac:dyDescent="0.3">
      <c r="A22" s="525" t="s">
        <v>2162</v>
      </c>
      <c r="B22" s="526" t="s">
        <v>2194</v>
      </c>
      <c r="C22" s="526" t="s">
        <v>513</v>
      </c>
      <c r="D22" s="526" t="s">
        <v>2164</v>
      </c>
      <c r="E22" s="526" t="s">
        <v>2196</v>
      </c>
      <c r="F22" s="526" t="s">
        <v>690</v>
      </c>
      <c r="G22" s="530">
        <v>245.38000000000002</v>
      </c>
      <c r="H22" s="530">
        <v>627157.35000000009</v>
      </c>
      <c r="I22" s="526">
        <v>0.89641212091066302</v>
      </c>
      <c r="J22" s="526">
        <v>2555.8617246719377</v>
      </c>
      <c r="K22" s="530">
        <v>258.30000000000007</v>
      </c>
      <c r="L22" s="530">
        <v>699630.60000000044</v>
      </c>
      <c r="M22" s="526">
        <v>1</v>
      </c>
      <c r="N22" s="526">
        <v>2708.5969802555178</v>
      </c>
      <c r="O22" s="530">
        <v>226.81999999999988</v>
      </c>
      <c r="P22" s="530">
        <v>614300.47000000044</v>
      </c>
      <c r="Q22" s="544">
        <v>0.8780354518513056</v>
      </c>
      <c r="R22" s="531">
        <v>2708.3170355347888</v>
      </c>
    </row>
    <row r="23" spans="1:18" ht="14.4" customHeight="1" x14ac:dyDescent="0.3">
      <c r="A23" s="525" t="s">
        <v>2162</v>
      </c>
      <c r="B23" s="526" t="s">
        <v>2194</v>
      </c>
      <c r="C23" s="526" t="s">
        <v>513</v>
      </c>
      <c r="D23" s="526" t="s">
        <v>2164</v>
      </c>
      <c r="E23" s="526" t="s">
        <v>2197</v>
      </c>
      <c r="F23" s="526" t="s">
        <v>690</v>
      </c>
      <c r="G23" s="530">
        <v>33.799999999999983</v>
      </c>
      <c r="H23" s="530">
        <v>215941.98999999985</v>
      </c>
      <c r="I23" s="526">
        <v>0.94929837675605799</v>
      </c>
      <c r="J23" s="526">
        <v>6388.8162721893477</v>
      </c>
      <c r="K23" s="530">
        <v>33.599999999999973</v>
      </c>
      <c r="L23" s="530">
        <v>227475.35999999993</v>
      </c>
      <c r="M23" s="526">
        <v>1</v>
      </c>
      <c r="N23" s="526">
        <v>6770.1000000000031</v>
      </c>
      <c r="O23" s="530">
        <v>29.999999999999961</v>
      </c>
      <c r="P23" s="530">
        <v>203102.99999999985</v>
      </c>
      <c r="Q23" s="544">
        <v>0.89285714285714246</v>
      </c>
      <c r="R23" s="531">
        <v>6770.100000000004</v>
      </c>
    </row>
    <row r="24" spans="1:18" ht="14.4" customHeight="1" x14ac:dyDescent="0.3">
      <c r="A24" s="525" t="s">
        <v>2162</v>
      </c>
      <c r="B24" s="526" t="s">
        <v>2194</v>
      </c>
      <c r="C24" s="526" t="s">
        <v>513</v>
      </c>
      <c r="D24" s="526" t="s">
        <v>2164</v>
      </c>
      <c r="E24" s="526" t="s">
        <v>2198</v>
      </c>
      <c r="F24" s="526" t="s">
        <v>633</v>
      </c>
      <c r="G24" s="530">
        <v>0.2</v>
      </c>
      <c r="H24" s="530">
        <v>988.78</v>
      </c>
      <c r="I24" s="526"/>
      <c r="J24" s="526">
        <v>4943.8999999999996</v>
      </c>
      <c r="K24" s="530"/>
      <c r="L24" s="530"/>
      <c r="M24" s="526"/>
      <c r="N24" s="526"/>
      <c r="O24" s="530"/>
      <c r="P24" s="530"/>
      <c r="Q24" s="544"/>
      <c r="R24" s="531"/>
    </row>
    <row r="25" spans="1:18" ht="14.4" customHeight="1" x14ac:dyDescent="0.3">
      <c r="A25" s="525" t="s">
        <v>2162</v>
      </c>
      <c r="B25" s="526" t="s">
        <v>2194</v>
      </c>
      <c r="C25" s="526" t="s">
        <v>513</v>
      </c>
      <c r="D25" s="526" t="s">
        <v>2164</v>
      </c>
      <c r="E25" s="526" t="s">
        <v>2199</v>
      </c>
      <c r="F25" s="526" t="s">
        <v>597</v>
      </c>
      <c r="G25" s="530">
        <v>344.4</v>
      </c>
      <c r="H25" s="530">
        <v>327640.74999999988</v>
      </c>
      <c r="I25" s="526">
        <v>1.3348482683027461</v>
      </c>
      <c r="J25" s="526">
        <v>951.33783391405314</v>
      </c>
      <c r="K25" s="530">
        <v>245.04999999999981</v>
      </c>
      <c r="L25" s="530">
        <v>245451.68000000008</v>
      </c>
      <c r="M25" s="526">
        <v>1</v>
      </c>
      <c r="N25" s="526">
        <v>1001.6391756784341</v>
      </c>
      <c r="O25" s="530">
        <v>261.73999999999978</v>
      </c>
      <c r="P25" s="530">
        <v>262998.18000000023</v>
      </c>
      <c r="Q25" s="544">
        <v>1.0714865752803164</v>
      </c>
      <c r="R25" s="531">
        <v>1004.8069840299551</v>
      </c>
    </row>
    <row r="26" spans="1:18" ht="14.4" customHeight="1" x14ac:dyDescent="0.3">
      <c r="A26" s="525" t="s">
        <v>2162</v>
      </c>
      <c r="B26" s="526" t="s">
        <v>2194</v>
      </c>
      <c r="C26" s="526" t="s">
        <v>513</v>
      </c>
      <c r="D26" s="526" t="s">
        <v>2164</v>
      </c>
      <c r="E26" s="526" t="s">
        <v>2200</v>
      </c>
      <c r="F26" s="526" t="s">
        <v>633</v>
      </c>
      <c r="G26" s="530">
        <v>0.33</v>
      </c>
      <c r="H26" s="530">
        <v>3114.63</v>
      </c>
      <c r="I26" s="526">
        <v>3.3492348589342247E-2</v>
      </c>
      <c r="J26" s="526">
        <v>9438.2727272727279</v>
      </c>
      <c r="K26" s="530">
        <v>9.4100000000000037</v>
      </c>
      <c r="L26" s="530">
        <v>92995.26999999996</v>
      </c>
      <c r="M26" s="526">
        <v>1</v>
      </c>
      <c r="N26" s="526">
        <v>9882.6004250796941</v>
      </c>
      <c r="O26" s="530">
        <v>12.329999999999998</v>
      </c>
      <c r="P26" s="530">
        <v>121089.91999999991</v>
      </c>
      <c r="Q26" s="544">
        <v>1.3021083760496632</v>
      </c>
      <c r="R26" s="531">
        <v>9820.7558799675535</v>
      </c>
    </row>
    <row r="27" spans="1:18" ht="14.4" customHeight="1" x14ac:dyDescent="0.3">
      <c r="A27" s="525" t="s">
        <v>2162</v>
      </c>
      <c r="B27" s="526" t="s">
        <v>2194</v>
      </c>
      <c r="C27" s="526" t="s">
        <v>513</v>
      </c>
      <c r="D27" s="526" t="s">
        <v>2164</v>
      </c>
      <c r="E27" s="526" t="s">
        <v>2201</v>
      </c>
      <c r="F27" s="526" t="s">
        <v>2202</v>
      </c>
      <c r="G27" s="530"/>
      <c r="H27" s="530"/>
      <c r="I27" s="526"/>
      <c r="J27" s="526"/>
      <c r="K27" s="530">
        <v>0.05</v>
      </c>
      <c r="L27" s="530">
        <v>233.77</v>
      </c>
      <c r="M27" s="526">
        <v>1</v>
      </c>
      <c r="N27" s="526">
        <v>4675.3999999999996</v>
      </c>
      <c r="O27" s="530">
        <v>0.02</v>
      </c>
      <c r="P27" s="530">
        <v>96.46</v>
      </c>
      <c r="Q27" s="544">
        <v>0.41262779655216664</v>
      </c>
      <c r="R27" s="531">
        <v>4823</v>
      </c>
    </row>
    <row r="28" spans="1:18" ht="14.4" customHeight="1" x14ac:dyDescent="0.3">
      <c r="A28" s="525" t="s">
        <v>2162</v>
      </c>
      <c r="B28" s="526" t="s">
        <v>2194</v>
      </c>
      <c r="C28" s="526" t="s">
        <v>513</v>
      </c>
      <c r="D28" s="526" t="s">
        <v>2164</v>
      </c>
      <c r="E28" s="526" t="s">
        <v>2203</v>
      </c>
      <c r="F28" s="526" t="s">
        <v>633</v>
      </c>
      <c r="G28" s="530">
        <v>0.2</v>
      </c>
      <c r="H28" s="530">
        <v>988.79</v>
      </c>
      <c r="I28" s="526"/>
      <c r="J28" s="526">
        <v>4943.95</v>
      </c>
      <c r="K28" s="530"/>
      <c r="L28" s="530"/>
      <c r="M28" s="526"/>
      <c r="N28" s="526"/>
      <c r="O28" s="530"/>
      <c r="P28" s="530"/>
      <c r="Q28" s="544"/>
      <c r="R28" s="531"/>
    </row>
    <row r="29" spans="1:18" ht="14.4" customHeight="1" x14ac:dyDescent="0.3">
      <c r="A29" s="525" t="s">
        <v>2162</v>
      </c>
      <c r="B29" s="526" t="s">
        <v>2194</v>
      </c>
      <c r="C29" s="526" t="s">
        <v>513</v>
      </c>
      <c r="D29" s="526" t="s">
        <v>2164</v>
      </c>
      <c r="E29" s="526" t="s">
        <v>2204</v>
      </c>
      <c r="F29" s="526" t="s">
        <v>592</v>
      </c>
      <c r="G29" s="530">
        <v>706.54</v>
      </c>
      <c r="H29" s="530">
        <v>659074.51999999967</v>
      </c>
      <c r="I29" s="526">
        <v>0.92422198738014616</v>
      </c>
      <c r="J29" s="526">
        <v>932.81982619526104</v>
      </c>
      <c r="K29" s="530">
        <v>764.4699999999998</v>
      </c>
      <c r="L29" s="530">
        <v>713112.78999999876</v>
      </c>
      <c r="M29" s="526">
        <v>1</v>
      </c>
      <c r="N29" s="526">
        <v>932.81984904574267</v>
      </c>
      <c r="O29" s="530">
        <v>733.97</v>
      </c>
      <c r="P29" s="530">
        <v>619074.15000000072</v>
      </c>
      <c r="Q29" s="544">
        <v>0.86812936001330421</v>
      </c>
      <c r="R29" s="531">
        <v>843.45974631115803</v>
      </c>
    </row>
    <row r="30" spans="1:18" ht="14.4" customHeight="1" x14ac:dyDescent="0.3">
      <c r="A30" s="525" t="s">
        <v>2162</v>
      </c>
      <c r="B30" s="526" t="s">
        <v>2194</v>
      </c>
      <c r="C30" s="526" t="s">
        <v>513</v>
      </c>
      <c r="D30" s="526" t="s">
        <v>2164</v>
      </c>
      <c r="E30" s="526" t="s">
        <v>2205</v>
      </c>
      <c r="F30" s="526" t="s">
        <v>592</v>
      </c>
      <c r="G30" s="530">
        <v>0.5</v>
      </c>
      <c r="H30" s="530">
        <v>888.48</v>
      </c>
      <c r="I30" s="526">
        <v>8.7781281862803207E-2</v>
      </c>
      <c r="J30" s="526">
        <v>1776.96</v>
      </c>
      <c r="K30" s="530">
        <v>6</v>
      </c>
      <c r="L30" s="530">
        <v>10121.52</v>
      </c>
      <c r="M30" s="526">
        <v>1</v>
      </c>
      <c r="N30" s="526">
        <v>1686.92</v>
      </c>
      <c r="O30" s="530">
        <v>4.25</v>
      </c>
      <c r="P30" s="530">
        <v>7169.41</v>
      </c>
      <c r="Q30" s="544">
        <v>0.70833333333333326</v>
      </c>
      <c r="R30" s="531">
        <v>1686.92</v>
      </c>
    </row>
    <row r="31" spans="1:18" ht="14.4" customHeight="1" x14ac:dyDescent="0.3">
      <c r="A31" s="525" t="s">
        <v>2162</v>
      </c>
      <c r="B31" s="526" t="s">
        <v>2194</v>
      </c>
      <c r="C31" s="526" t="s">
        <v>513</v>
      </c>
      <c r="D31" s="526" t="s">
        <v>2164</v>
      </c>
      <c r="E31" s="526" t="s">
        <v>2206</v>
      </c>
      <c r="F31" s="526" t="s">
        <v>607</v>
      </c>
      <c r="G31" s="530">
        <v>5.3199999999999976</v>
      </c>
      <c r="H31" s="530">
        <v>23542.780000000002</v>
      </c>
      <c r="I31" s="526">
        <v>1.3966207430046698</v>
      </c>
      <c r="J31" s="526">
        <v>4425.3345864661678</v>
      </c>
      <c r="K31" s="530">
        <v>3.7700000000000005</v>
      </c>
      <c r="L31" s="530">
        <v>16856.960000000003</v>
      </c>
      <c r="M31" s="526">
        <v>1</v>
      </c>
      <c r="N31" s="526">
        <v>4471.3421750663128</v>
      </c>
      <c r="O31" s="530">
        <v>2.850000000000001</v>
      </c>
      <c r="P31" s="530">
        <v>12960.56</v>
      </c>
      <c r="Q31" s="544">
        <v>0.76885511978435006</v>
      </c>
      <c r="R31" s="531">
        <v>4547.5649122806999</v>
      </c>
    </row>
    <row r="32" spans="1:18" ht="14.4" customHeight="1" x14ac:dyDescent="0.3">
      <c r="A32" s="525" t="s">
        <v>2162</v>
      </c>
      <c r="B32" s="526" t="s">
        <v>2194</v>
      </c>
      <c r="C32" s="526" t="s">
        <v>513</v>
      </c>
      <c r="D32" s="526" t="s">
        <v>2164</v>
      </c>
      <c r="E32" s="526" t="s">
        <v>2207</v>
      </c>
      <c r="F32" s="526" t="s">
        <v>607</v>
      </c>
      <c r="G32" s="530">
        <v>11.920000000000002</v>
      </c>
      <c r="H32" s="530">
        <v>105344.90999999997</v>
      </c>
      <c r="I32" s="526">
        <v>1.1015197524529736</v>
      </c>
      <c r="J32" s="526">
        <v>8837.6602348993256</v>
      </c>
      <c r="K32" s="530">
        <v>10.780000000000001</v>
      </c>
      <c r="L32" s="530">
        <v>95635.969999999958</v>
      </c>
      <c r="M32" s="526">
        <v>1</v>
      </c>
      <c r="N32" s="526">
        <v>8871.61131725417</v>
      </c>
      <c r="O32" s="530">
        <v>9.8200000000000038</v>
      </c>
      <c r="P32" s="530">
        <v>89268.900000000067</v>
      </c>
      <c r="Q32" s="544">
        <v>0.93342389897859668</v>
      </c>
      <c r="R32" s="531">
        <v>9090.5193482688428</v>
      </c>
    </row>
    <row r="33" spans="1:18" ht="14.4" customHeight="1" x14ac:dyDescent="0.3">
      <c r="A33" s="525" t="s">
        <v>2162</v>
      </c>
      <c r="B33" s="526" t="s">
        <v>2194</v>
      </c>
      <c r="C33" s="526" t="s">
        <v>513</v>
      </c>
      <c r="D33" s="526" t="s">
        <v>2164</v>
      </c>
      <c r="E33" s="526" t="s">
        <v>2208</v>
      </c>
      <c r="F33" s="526" t="s">
        <v>675</v>
      </c>
      <c r="G33" s="530">
        <v>5</v>
      </c>
      <c r="H33" s="530">
        <v>9746.510000000002</v>
      </c>
      <c r="I33" s="526">
        <v>1.1820384669959774</v>
      </c>
      <c r="J33" s="526">
        <v>1949.3020000000004</v>
      </c>
      <c r="K33" s="530">
        <v>4.2400000000000011</v>
      </c>
      <c r="L33" s="530">
        <v>8245.51</v>
      </c>
      <c r="M33" s="526">
        <v>1</v>
      </c>
      <c r="N33" s="526">
        <v>1944.6957547169807</v>
      </c>
      <c r="O33" s="530">
        <v>2.8300000000000005</v>
      </c>
      <c r="P33" s="530">
        <v>5506.76</v>
      </c>
      <c r="Q33" s="544">
        <v>0.66784953265474178</v>
      </c>
      <c r="R33" s="531">
        <v>1945.8515901060068</v>
      </c>
    </row>
    <row r="34" spans="1:18" ht="14.4" customHeight="1" x14ac:dyDescent="0.3">
      <c r="A34" s="525" t="s">
        <v>2162</v>
      </c>
      <c r="B34" s="526" t="s">
        <v>2194</v>
      </c>
      <c r="C34" s="526" t="s">
        <v>513</v>
      </c>
      <c r="D34" s="526" t="s">
        <v>2164</v>
      </c>
      <c r="E34" s="526" t="s">
        <v>2209</v>
      </c>
      <c r="F34" s="526" t="s">
        <v>607</v>
      </c>
      <c r="G34" s="530">
        <v>247.81999999999991</v>
      </c>
      <c r="H34" s="530">
        <v>438777.6800000004</v>
      </c>
      <c r="I34" s="526">
        <v>0.7109018751266184</v>
      </c>
      <c r="J34" s="526">
        <v>1770.5499152610789</v>
      </c>
      <c r="K34" s="530">
        <v>345.75000000000017</v>
      </c>
      <c r="L34" s="530">
        <v>617212.71999999986</v>
      </c>
      <c r="M34" s="526">
        <v>1</v>
      </c>
      <c r="N34" s="526">
        <v>1785.1416341287045</v>
      </c>
      <c r="O34" s="530">
        <v>242.04999999999987</v>
      </c>
      <c r="P34" s="530">
        <v>440247.84999999974</v>
      </c>
      <c r="Q34" s="544">
        <v>0.71328382538843305</v>
      </c>
      <c r="R34" s="531">
        <v>1818.8302003718238</v>
      </c>
    </row>
    <row r="35" spans="1:18" ht="14.4" customHeight="1" x14ac:dyDescent="0.3">
      <c r="A35" s="525" t="s">
        <v>2162</v>
      </c>
      <c r="B35" s="526" t="s">
        <v>2194</v>
      </c>
      <c r="C35" s="526" t="s">
        <v>513</v>
      </c>
      <c r="D35" s="526" t="s">
        <v>2164</v>
      </c>
      <c r="E35" s="526" t="s">
        <v>2210</v>
      </c>
      <c r="F35" s="526" t="s">
        <v>599</v>
      </c>
      <c r="G35" s="530">
        <v>35.429999999999978</v>
      </c>
      <c r="H35" s="530">
        <v>16877.119999999995</v>
      </c>
      <c r="I35" s="526">
        <v>0.88991441021509232</v>
      </c>
      <c r="J35" s="526">
        <v>476.35111487440037</v>
      </c>
      <c r="K35" s="530">
        <v>36.64999999999997</v>
      </c>
      <c r="L35" s="530">
        <v>18964.879999999994</v>
      </c>
      <c r="M35" s="526">
        <v>1</v>
      </c>
      <c r="N35" s="526">
        <v>517.45920873124169</v>
      </c>
      <c r="O35" s="530">
        <v>28.079999999999981</v>
      </c>
      <c r="P35" s="530">
        <v>14523.859999999991</v>
      </c>
      <c r="Q35" s="544">
        <v>0.765829259135834</v>
      </c>
      <c r="R35" s="531">
        <v>517.23148148148152</v>
      </c>
    </row>
    <row r="36" spans="1:18" ht="14.4" customHeight="1" x14ac:dyDescent="0.3">
      <c r="A36" s="525" t="s">
        <v>2162</v>
      </c>
      <c r="B36" s="526" t="s">
        <v>2194</v>
      </c>
      <c r="C36" s="526" t="s">
        <v>513</v>
      </c>
      <c r="D36" s="526" t="s">
        <v>2164</v>
      </c>
      <c r="E36" s="526" t="s">
        <v>2211</v>
      </c>
      <c r="F36" s="526" t="s">
        <v>601</v>
      </c>
      <c r="G36" s="530">
        <v>63.799999999999905</v>
      </c>
      <c r="H36" s="530">
        <v>57658.050000000068</v>
      </c>
      <c r="I36" s="526">
        <v>0.9519669696245241</v>
      </c>
      <c r="J36" s="526">
        <v>903.73119122257299</v>
      </c>
      <c r="K36" s="530">
        <v>67.00999999999992</v>
      </c>
      <c r="L36" s="530">
        <v>60567.280000000021</v>
      </c>
      <c r="M36" s="526">
        <v>1</v>
      </c>
      <c r="N36" s="526">
        <v>903.85435009700188</v>
      </c>
      <c r="O36" s="530">
        <v>69.319999999999936</v>
      </c>
      <c r="P36" s="530">
        <v>62646.800000000025</v>
      </c>
      <c r="Q36" s="544">
        <v>1.0343340496717039</v>
      </c>
      <c r="R36" s="531">
        <v>903.73341027120716</v>
      </c>
    </row>
    <row r="37" spans="1:18" ht="14.4" customHeight="1" x14ac:dyDescent="0.3">
      <c r="A37" s="525" t="s">
        <v>2162</v>
      </c>
      <c r="B37" s="526" t="s">
        <v>2194</v>
      </c>
      <c r="C37" s="526" t="s">
        <v>513</v>
      </c>
      <c r="D37" s="526" t="s">
        <v>2164</v>
      </c>
      <c r="E37" s="526" t="s">
        <v>2212</v>
      </c>
      <c r="F37" s="526" t="s">
        <v>607</v>
      </c>
      <c r="G37" s="530">
        <v>34.459999999999972</v>
      </c>
      <c r="H37" s="530">
        <v>1116386.2399999993</v>
      </c>
      <c r="I37" s="526">
        <v>0.91048631529704394</v>
      </c>
      <c r="J37" s="526">
        <v>32396.582704585031</v>
      </c>
      <c r="K37" s="530">
        <v>37.54</v>
      </c>
      <c r="L37" s="530">
        <v>1226142.7999999989</v>
      </c>
      <c r="M37" s="526">
        <v>1</v>
      </c>
      <c r="N37" s="526">
        <v>32662.301545018618</v>
      </c>
      <c r="O37" s="530">
        <v>42.4</v>
      </c>
      <c r="P37" s="530">
        <v>1405527.4200000002</v>
      </c>
      <c r="Q37" s="544">
        <v>1.146299941572875</v>
      </c>
      <c r="R37" s="531">
        <v>33149.231603773587</v>
      </c>
    </row>
    <row r="38" spans="1:18" ht="14.4" customHeight="1" x14ac:dyDescent="0.3">
      <c r="A38" s="525" t="s">
        <v>2162</v>
      </c>
      <c r="B38" s="526" t="s">
        <v>2194</v>
      </c>
      <c r="C38" s="526" t="s">
        <v>513</v>
      </c>
      <c r="D38" s="526" t="s">
        <v>2166</v>
      </c>
      <c r="E38" s="526" t="s">
        <v>2213</v>
      </c>
      <c r="F38" s="526" t="s">
        <v>2214</v>
      </c>
      <c r="G38" s="530"/>
      <c r="H38" s="530"/>
      <c r="I38" s="526"/>
      <c r="J38" s="526"/>
      <c r="K38" s="530">
        <v>1</v>
      </c>
      <c r="L38" s="530">
        <v>1707.1</v>
      </c>
      <c r="M38" s="526">
        <v>1</v>
      </c>
      <c r="N38" s="526">
        <v>1707.1</v>
      </c>
      <c r="O38" s="530"/>
      <c r="P38" s="530"/>
      <c r="Q38" s="544"/>
      <c r="R38" s="531"/>
    </row>
    <row r="39" spans="1:18" ht="14.4" customHeight="1" x14ac:dyDescent="0.3">
      <c r="A39" s="525" t="s">
        <v>2162</v>
      </c>
      <c r="B39" s="526" t="s">
        <v>2194</v>
      </c>
      <c r="C39" s="526" t="s">
        <v>513</v>
      </c>
      <c r="D39" s="526" t="s">
        <v>2166</v>
      </c>
      <c r="E39" s="526" t="s">
        <v>2215</v>
      </c>
      <c r="F39" s="526" t="s">
        <v>2216</v>
      </c>
      <c r="G39" s="530"/>
      <c r="H39" s="530"/>
      <c r="I39" s="526"/>
      <c r="J39" s="526"/>
      <c r="K39" s="530"/>
      <c r="L39" s="530"/>
      <c r="M39" s="526"/>
      <c r="N39" s="526"/>
      <c r="O39" s="530">
        <v>1</v>
      </c>
      <c r="P39" s="530">
        <v>1074.71</v>
      </c>
      <c r="Q39" s="544"/>
      <c r="R39" s="531">
        <v>1074.71</v>
      </c>
    </row>
    <row r="40" spans="1:18" ht="14.4" customHeight="1" x14ac:dyDescent="0.3">
      <c r="A40" s="525" t="s">
        <v>2162</v>
      </c>
      <c r="B40" s="526" t="s">
        <v>2194</v>
      </c>
      <c r="C40" s="526" t="s">
        <v>513</v>
      </c>
      <c r="D40" s="526" t="s">
        <v>2166</v>
      </c>
      <c r="E40" s="526" t="s">
        <v>2217</v>
      </c>
      <c r="F40" s="526" t="s">
        <v>2218</v>
      </c>
      <c r="G40" s="530"/>
      <c r="H40" s="530"/>
      <c r="I40" s="526"/>
      <c r="J40" s="526"/>
      <c r="K40" s="530">
        <v>1</v>
      </c>
      <c r="L40" s="530">
        <v>2050.3000000000002</v>
      </c>
      <c r="M40" s="526">
        <v>1</v>
      </c>
      <c r="N40" s="526">
        <v>2050.3000000000002</v>
      </c>
      <c r="O40" s="530"/>
      <c r="P40" s="530"/>
      <c r="Q40" s="544"/>
      <c r="R40" s="531"/>
    </row>
    <row r="41" spans="1:18" ht="14.4" customHeight="1" x14ac:dyDescent="0.3">
      <c r="A41" s="525" t="s">
        <v>2162</v>
      </c>
      <c r="B41" s="526" t="s">
        <v>2194</v>
      </c>
      <c r="C41" s="526" t="s">
        <v>513</v>
      </c>
      <c r="D41" s="526" t="s">
        <v>2166</v>
      </c>
      <c r="E41" s="526" t="s">
        <v>2219</v>
      </c>
      <c r="F41" s="526" t="s">
        <v>2220</v>
      </c>
      <c r="G41" s="530"/>
      <c r="H41" s="530"/>
      <c r="I41" s="526"/>
      <c r="J41" s="526"/>
      <c r="K41" s="530">
        <v>1</v>
      </c>
      <c r="L41" s="530">
        <v>129.19999999999999</v>
      </c>
      <c r="M41" s="526">
        <v>1</v>
      </c>
      <c r="N41" s="526">
        <v>129.19999999999999</v>
      </c>
      <c r="O41" s="530"/>
      <c r="P41" s="530"/>
      <c r="Q41" s="544"/>
      <c r="R41" s="531"/>
    </row>
    <row r="42" spans="1:18" ht="14.4" customHeight="1" x14ac:dyDescent="0.3">
      <c r="A42" s="525" t="s">
        <v>2162</v>
      </c>
      <c r="B42" s="526" t="s">
        <v>2194</v>
      </c>
      <c r="C42" s="526" t="s">
        <v>513</v>
      </c>
      <c r="D42" s="526" t="s">
        <v>2166</v>
      </c>
      <c r="E42" s="526" t="s">
        <v>2221</v>
      </c>
      <c r="F42" s="526" t="s">
        <v>2222</v>
      </c>
      <c r="G42" s="530"/>
      <c r="H42" s="530"/>
      <c r="I42" s="526"/>
      <c r="J42" s="526"/>
      <c r="K42" s="530">
        <v>1</v>
      </c>
      <c r="L42" s="530">
        <v>131</v>
      </c>
      <c r="M42" s="526">
        <v>1</v>
      </c>
      <c r="N42" s="526">
        <v>131</v>
      </c>
      <c r="O42" s="530"/>
      <c r="P42" s="530"/>
      <c r="Q42" s="544"/>
      <c r="R42" s="531"/>
    </row>
    <row r="43" spans="1:18" ht="14.4" customHeight="1" x14ac:dyDescent="0.3">
      <c r="A43" s="525" t="s">
        <v>2162</v>
      </c>
      <c r="B43" s="526" t="s">
        <v>2194</v>
      </c>
      <c r="C43" s="526" t="s">
        <v>513</v>
      </c>
      <c r="D43" s="526" t="s">
        <v>2166</v>
      </c>
      <c r="E43" s="526" t="s">
        <v>2223</v>
      </c>
      <c r="F43" s="526" t="s">
        <v>2224</v>
      </c>
      <c r="G43" s="530"/>
      <c r="H43" s="530"/>
      <c r="I43" s="526"/>
      <c r="J43" s="526"/>
      <c r="K43" s="530">
        <v>1</v>
      </c>
      <c r="L43" s="530">
        <v>136.69999999999999</v>
      </c>
      <c r="M43" s="526">
        <v>1</v>
      </c>
      <c r="N43" s="526">
        <v>136.69999999999999</v>
      </c>
      <c r="O43" s="530"/>
      <c r="P43" s="530"/>
      <c r="Q43" s="544"/>
      <c r="R43" s="531"/>
    </row>
    <row r="44" spans="1:18" ht="14.4" customHeight="1" x14ac:dyDescent="0.3">
      <c r="A44" s="525" t="s">
        <v>2162</v>
      </c>
      <c r="B44" s="526" t="s">
        <v>2194</v>
      </c>
      <c r="C44" s="526" t="s">
        <v>513</v>
      </c>
      <c r="D44" s="526" t="s">
        <v>2166</v>
      </c>
      <c r="E44" s="526" t="s">
        <v>2167</v>
      </c>
      <c r="F44" s="526" t="s">
        <v>2168</v>
      </c>
      <c r="G44" s="530">
        <v>8</v>
      </c>
      <c r="H44" s="530">
        <v>7151.2</v>
      </c>
      <c r="I44" s="526">
        <v>0.79999999999999993</v>
      </c>
      <c r="J44" s="526">
        <v>893.9</v>
      </c>
      <c r="K44" s="530">
        <v>10</v>
      </c>
      <c r="L44" s="530">
        <v>8939</v>
      </c>
      <c r="M44" s="526">
        <v>1</v>
      </c>
      <c r="N44" s="526">
        <v>893.9</v>
      </c>
      <c r="O44" s="530">
        <v>14</v>
      </c>
      <c r="P44" s="530">
        <v>12514.599999999999</v>
      </c>
      <c r="Q44" s="544">
        <v>1.4</v>
      </c>
      <c r="R44" s="531">
        <v>893.89999999999986</v>
      </c>
    </row>
    <row r="45" spans="1:18" ht="14.4" customHeight="1" x14ac:dyDescent="0.3">
      <c r="A45" s="525" t="s">
        <v>2162</v>
      </c>
      <c r="B45" s="526" t="s">
        <v>2194</v>
      </c>
      <c r="C45" s="526" t="s">
        <v>513</v>
      </c>
      <c r="D45" s="526" t="s">
        <v>2166</v>
      </c>
      <c r="E45" s="526" t="s">
        <v>2225</v>
      </c>
      <c r="F45" s="526" t="s">
        <v>2226</v>
      </c>
      <c r="G45" s="530">
        <v>1</v>
      </c>
      <c r="H45" s="530">
        <v>893.9</v>
      </c>
      <c r="I45" s="526">
        <v>1</v>
      </c>
      <c r="J45" s="526">
        <v>893.9</v>
      </c>
      <c r="K45" s="530">
        <v>1</v>
      </c>
      <c r="L45" s="530">
        <v>893.9</v>
      </c>
      <c r="M45" s="526">
        <v>1</v>
      </c>
      <c r="N45" s="526">
        <v>893.9</v>
      </c>
      <c r="O45" s="530">
        <v>1</v>
      </c>
      <c r="P45" s="530">
        <v>893.9</v>
      </c>
      <c r="Q45" s="544">
        <v>1</v>
      </c>
      <c r="R45" s="531">
        <v>893.9</v>
      </c>
    </row>
    <row r="46" spans="1:18" ht="14.4" customHeight="1" x14ac:dyDescent="0.3">
      <c r="A46" s="525" t="s">
        <v>2162</v>
      </c>
      <c r="B46" s="526" t="s">
        <v>2194</v>
      </c>
      <c r="C46" s="526" t="s">
        <v>513</v>
      </c>
      <c r="D46" s="526" t="s">
        <v>2166</v>
      </c>
      <c r="E46" s="526" t="s">
        <v>2169</v>
      </c>
      <c r="F46" s="526" t="s">
        <v>2170</v>
      </c>
      <c r="G46" s="530"/>
      <c r="H46" s="530"/>
      <c r="I46" s="526"/>
      <c r="J46" s="526"/>
      <c r="K46" s="530"/>
      <c r="L46" s="530"/>
      <c r="M46" s="526"/>
      <c r="N46" s="526"/>
      <c r="O46" s="530">
        <v>3</v>
      </c>
      <c r="P46" s="530">
        <v>2681.7</v>
      </c>
      <c r="Q46" s="544"/>
      <c r="R46" s="531">
        <v>893.9</v>
      </c>
    </row>
    <row r="47" spans="1:18" ht="14.4" customHeight="1" x14ac:dyDescent="0.3">
      <c r="A47" s="525" t="s">
        <v>2162</v>
      </c>
      <c r="B47" s="526" t="s">
        <v>2194</v>
      </c>
      <c r="C47" s="526" t="s">
        <v>513</v>
      </c>
      <c r="D47" s="526" t="s">
        <v>2166</v>
      </c>
      <c r="E47" s="526" t="s">
        <v>2227</v>
      </c>
      <c r="F47" s="526" t="s">
        <v>2228</v>
      </c>
      <c r="G47" s="530"/>
      <c r="H47" s="530"/>
      <c r="I47" s="526"/>
      <c r="J47" s="526"/>
      <c r="K47" s="530">
        <v>6</v>
      </c>
      <c r="L47" s="530">
        <v>11049.719999999998</v>
      </c>
      <c r="M47" s="526">
        <v>1</v>
      </c>
      <c r="N47" s="526">
        <v>1841.6199999999997</v>
      </c>
      <c r="O47" s="530">
        <v>3</v>
      </c>
      <c r="P47" s="530">
        <v>5524.86</v>
      </c>
      <c r="Q47" s="544">
        <v>0.50000000000000011</v>
      </c>
      <c r="R47" s="531">
        <v>1841.62</v>
      </c>
    </row>
    <row r="48" spans="1:18" ht="14.4" customHeight="1" x14ac:dyDescent="0.3">
      <c r="A48" s="525" t="s">
        <v>2162</v>
      </c>
      <c r="B48" s="526" t="s">
        <v>2194</v>
      </c>
      <c r="C48" s="526" t="s">
        <v>513</v>
      </c>
      <c r="D48" s="526" t="s">
        <v>2166</v>
      </c>
      <c r="E48" s="526" t="s">
        <v>2229</v>
      </c>
      <c r="F48" s="526" t="s">
        <v>2230</v>
      </c>
      <c r="G48" s="530">
        <v>2</v>
      </c>
      <c r="H48" s="530">
        <v>18655.2</v>
      </c>
      <c r="I48" s="526"/>
      <c r="J48" s="526">
        <v>9327.6</v>
      </c>
      <c r="K48" s="530"/>
      <c r="L48" s="530"/>
      <c r="M48" s="526"/>
      <c r="N48" s="526"/>
      <c r="O48" s="530"/>
      <c r="P48" s="530"/>
      <c r="Q48" s="544"/>
      <c r="R48" s="531"/>
    </row>
    <row r="49" spans="1:18" ht="14.4" customHeight="1" x14ac:dyDescent="0.3">
      <c r="A49" s="525" t="s">
        <v>2162</v>
      </c>
      <c r="B49" s="526" t="s">
        <v>2194</v>
      </c>
      <c r="C49" s="526" t="s">
        <v>513</v>
      </c>
      <c r="D49" s="526" t="s">
        <v>2166</v>
      </c>
      <c r="E49" s="526" t="s">
        <v>2231</v>
      </c>
      <c r="F49" s="526" t="s">
        <v>2232</v>
      </c>
      <c r="G49" s="530"/>
      <c r="H49" s="530"/>
      <c r="I49" s="526"/>
      <c r="J49" s="526"/>
      <c r="K49" s="530">
        <v>0</v>
      </c>
      <c r="L49" s="530">
        <v>0</v>
      </c>
      <c r="M49" s="526"/>
      <c r="N49" s="526"/>
      <c r="O49" s="530"/>
      <c r="P49" s="530"/>
      <c r="Q49" s="544"/>
      <c r="R49" s="531"/>
    </row>
    <row r="50" spans="1:18" ht="14.4" customHeight="1" x14ac:dyDescent="0.3">
      <c r="A50" s="525" t="s">
        <v>2162</v>
      </c>
      <c r="B50" s="526" t="s">
        <v>2194</v>
      </c>
      <c r="C50" s="526" t="s">
        <v>513</v>
      </c>
      <c r="D50" s="526" t="s">
        <v>2166</v>
      </c>
      <c r="E50" s="526" t="s">
        <v>2233</v>
      </c>
      <c r="F50" s="526" t="s">
        <v>2234</v>
      </c>
      <c r="G50" s="530"/>
      <c r="H50" s="530"/>
      <c r="I50" s="526"/>
      <c r="J50" s="526"/>
      <c r="K50" s="530">
        <v>2</v>
      </c>
      <c r="L50" s="530">
        <v>2170.4</v>
      </c>
      <c r="M50" s="526">
        <v>1</v>
      </c>
      <c r="N50" s="526">
        <v>1085.2</v>
      </c>
      <c r="O50" s="530"/>
      <c r="P50" s="530"/>
      <c r="Q50" s="544"/>
      <c r="R50" s="531"/>
    </row>
    <row r="51" spans="1:18" ht="14.4" customHeight="1" x14ac:dyDescent="0.3">
      <c r="A51" s="525" t="s">
        <v>2162</v>
      </c>
      <c r="B51" s="526" t="s">
        <v>2194</v>
      </c>
      <c r="C51" s="526" t="s">
        <v>513</v>
      </c>
      <c r="D51" s="526" t="s">
        <v>2166</v>
      </c>
      <c r="E51" s="526" t="s">
        <v>2235</v>
      </c>
      <c r="F51" s="526" t="s">
        <v>2236</v>
      </c>
      <c r="G51" s="530">
        <v>1</v>
      </c>
      <c r="H51" s="530">
        <v>3523.64</v>
      </c>
      <c r="I51" s="526"/>
      <c r="J51" s="526">
        <v>3523.64</v>
      </c>
      <c r="K51" s="530"/>
      <c r="L51" s="530"/>
      <c r="M51" s="526"/>
      <c r="N51" s="526"/>
      <c r="O51" s="530"/>
      <c r="P51" s="530"/>
      <c r="Q51" s="544"/>
      <c r="R51" s="531"/>
    </row>
    <row r="52" spans="1:18" ht="14.4" customHeight="1" x14ac:dyDescent="0.3">
      <c r="A52" s="525" t="s">
        <v>2162</v>
      </c>
      <c r="B52" s="526" t="s">
        <v>2194</v>
      </c>
      <c r="C52" s="526" t="s">
        <v>513</v>
      </c>
      <c r="D52" s="526" t="s">
        <v>2166</v>
      </c>
      <c r="E52" s="526" t="s">
        <v>2237</v>
      </c>
      <c r="F52" s="526" t="s">
        <v>2238</v>
      </c>
      <c r="G52" s="530">
        <v>1</v>
      </c>
      <c r="H52" s="530">
        <v>749</v>
      </c>
      <c r="I52" s="526"/>
      <c r="J52" s="526">
        <v>749</v>
      </c>
      <c r="K52" s="530"/>
      <c r="L52" s="530"/>
      <c r="M52" s="526"/>
      <c r="N52" s="526"/>
      <c r="O52" s="530"/>
      <c r="P52" s="530"/>
      <c r="Q52" s="544"/>
      <c r="R52" s="531"/>
    </row>
    <row r="53" spans="1:18" ht="14.4" customHeight="1" x14ac:dyDescent="0.3">
      <c r="A53" s="525" t="s">
        <v>2162</v>
      </c>
      <c r="B53" s="526" t="s">
        <v>2194</v>
      </c>
      <c r="C53" s="526" t="s">
        <v>513</v>
      </c>
      <c r="D53" s="526" t="s">
        <v>2166</v>
      </c>
      <c r="E53" s="526" t="s">
        <v>2239</v>
      </c>
      <c r="F53" s="526" t="s">
        <v>2240</v>
      </c>
      <c r="G53" s="530"/>
      <c r="H53" s="530"/>
      <c r="I53" s="526"/>
      <c r="J53" s="526"/>
      <c r="K53" s="530">
        <v>1</v>
      </c>
      <c r="L53" s="530">
        <v>6267.9</v>
      </c>
      <c r="M53" s="526">
        <v>1</v>
      </c>
      <c r="N53" s="526">
        <v>6267.9</v>
      </c>
      <c r="O53" s="530"/>
      <c r="P53" s="530"/>
      <c r="Q53" s="544"/>
      <c r="R53" s="531"/>
    </row>
    <row r="54" spans="1:18" ht="14.4" customHeight="1" x14ac:dyDescent="0.3">
      <c r="A54" s="525" t="s">
        <v>2162</v>
      </c>
      <c r="B54" s="526" t="s">
        <v>2194</v>
      </c>
      <c r="C54" s="526" t="s">
        <v>513</v>
      </c>
      <c r="D54" s="526" t="s">
        <v>2175</v>
      </c>
      <c r="E54" s="526" t="s">
        <v>2241</v>
      </c>
      <c r="F54" s="526" t="s">
        <v>2242</v>
      </c>
      <c r="G54" s="530">
        <v>89</v>
      </c>
      <c r="H54" s="530">
        <v>17533</v>
      </c>
      <c r="I54" s="526">
        <v>0.50309899569583927</v>
      </c>
      <c r="J54" s="526">
        <v>197</v>
      </c>
      <c r="K54" s="530">
        <v>170</v>
      </c>
      <c r="L54" s="530">
        <v>34850</v>
      </c>
      <c r="M54" s="526">
        <v>1</v>
      </c>
      <c r="N54" s="526">
        <v>205</v>
      </c>
      <c r="O54" s="530">
        <v>148</v>
      </c>
      <c r="P54" s="530">
        <v>30340</v>
      </c>
      <c r="Q54" s="544">
        <v>0.87058823529411766</v>
      </c>
      <c r="R54" s="531">
        <v>205</v>
      </c>
    </row>
    <row r="55" spans="1:18" ht="14.4" customHeight="1" x14ac:dyDescent="0.3">
      <c r="A55" s="525" t="s">
        <v>2162</v>
      </c>
      <c r="B55" s="526" t="s">
        <v>2194</v>
      </c>
      <c r="C55" s="526" t="s">
        <v>513</v>
      </c>
      <c r="D55" s="526" t="s">
        <v>2175</v>
      </c>
      <c r="E55" s="526" t="s">
        <v>2176</v>
      </c>
      <c r="F55" s="526" t="s">
        <v>2177</v>
      </c>
      <c r="G55" s="530">
        <v>10</v>
      </c>
      <c r="H55" s="530">
        <v>350</v>
      </c>
      <c r="I55" s="526">
        <v>9.1839412227761749E-2</v>
      </c>
      <c r="J55" s="526">
        <v>35</v>
      </c>
      <c r="K55" s="530">
        <v>103</v>
      </c>
      <c r="L55" s="530">
        <v>3811</v>
      </c>
      <c r="M55" s="526">
        <v>1</v>
      </c>
      <c r="N55" s="526">
        <v>37</v>
      </c>
      <c r="O55" s="530">
        <v>94</v>
      </c>
      <c r="P55" s="530">
        <v>3478</v>
      </c>
      <c r="Q55" s="544">
        <v>0.91262135922330101</v>
      </c>
      <c r="R55" s="531">
        <v>37</v>
      </c>
    </row>
    <row r="56" spans="1:18" ht="14.4" customHeight="1" x14ac:dyDescent="0.3">
      <c r="A56" s="525" t="s">
        <v>2162</v>
      </c>
      <c r="B56" s="526" t="s">
        <v>2194</v>
      </c>
      <c r="C56" s="526" t="s">
        <v>513</v>
      </c>
      <c r="D56" s="526" t="s">
        <v>2175</v>
      </c>
      <c r="E56" s="526" t="s">
        <v>2243</v>
      </c>
      <c r="F56" s="526" t="s">
        <v>2244</v>
      </c>
      <c r="G56" s="530">
        <v>1044</v>
      </c>
      <c r="H56" s="530">
        <v>216108</v>
      </c>
      <c r="I56" s="526">
        <v>1.179757615460203</v>
      </c>
      <c r="J56" s="526">
        <v>207</v>
      </c>
      <c r="K56" s="530">
        <v>860</v>
      </c>
      <c r="L56" s="530">
        <v>183180</v>
      </c>
      <c r="M56" s="526">
        <v>1</v>
      </c>
      <c r="N56" s="526">
        <v>213</v>
      </c>
      <c r="O56" s="530">
        <v>754</v>
      </c>
      <c r="P56" s="530">
        <v>160602</v>
      </c>
      <c r="Q56" s="544">
        <v>0.87674418604651161</v>
      </c>
      <c r="R56" s="531">
        <v>213</v>
      </c>
    </row>
    <row r="57" spans="1:18" ht="14.4" customHeight="1" x14ac:dyDescent="0.3">
      <c r="A57" s="525" t="s">
        <v>2162</v>
      </c>
      <c r="B57" s="526" t="s">
        <v>2194</v>
      </c>
      <c r="C57" s="526" t="s">
        <v>513</v>
      </c>
      <c r="D57" s="526" t="s">
        <v>2175</v>
      </c>
      <c r="E57" s="526" t="s">
        <v>2245</v>
      </c>
      <c r="F57" s="526" t="s">
        <v>2246</v>
      </c>
      <c r="G57" s="530">
        <v>1545</v>
      </c>
      <c r="H57" s="530">
        <v>233295</v>
      </c>
      <c r="I57" s="526">
        <v>0.87152810206025744</v>
      </c>
      <c r="J57" s="526">
        <v>151</v>
      </c>
      <c r="K57" s="530">
        <v>1727</v>
      </c>
      <c r="L57" s="530">
        <v>267685</v>
      </c>
      <c r="M57" s="526">
        <v>1</v>
      </c>
      <c r="N57" s="526">
        <v>155</v>
      </c>
      <c r="O57" s="530">
        <v>1727</v>
      </c>
      <c r="P57" s="530">
        <v>267685</v>
      </c>
      <c r="Q57" s="544">
        <v>1</v>
      </c>
      <c r="R57" s="531">
        <v>155</v>
      </c>
    </row>
    <row r="58" spans="1:18" ht="14.4" customHeight="1" x14ac:dyDescent="0.3">
      <c r="A58" s="525" t="s">
        <v>2162</v>
      </c>
      <c r="B58" s="526" t="s">
        <v>2194</v>
      </c>
      <c r="C58" s="526" t="s">
        <v>513</v>
      </c>
      <c r="D58" s="526" t="s">
        <v>2175</v>
      </c>
      <c r="E58" s="526" t="s">
        <v>2247</v>
      </c>
      <c r="F58" s="526" t="s">
        <v>2248</v>
      </c>
      <c r="G58" s="530">
        <v>2150</v>
      </c>
      <c r="H58" s="530">
        <v>393450</v>
      </c>
      <c r="I58" s="526">
        <v>0.91359561232616837</v>
      </c>
      <c r="J58" s="526">
        <v>183</v>
      </c>
      <c r="K58" s="530">
        <v>2303</v>
      </c>
      <c r="L58" s="530">
        <v>430661</v>
      </c>
      <c r="M58" s="526">
        <v>1</v>
      </c>
      <c r="N58" s="526">
        <v>187</v>
      </c>
      <c r="O58" s="530">
        <v>2260</v>
      </c>
      <c r="P58" s="530">
        <v>422620</v>
      </c>
      <c r="Q58" s="544">
        <v>0.98132870169344333</v>
      </c>
      <c r="R58" s="531">
        <v>187</v>
      </c>
    </row>
    <row r="59" spans="1:18" ht="14.4" customHeight="1" x14ac:dyDescent="0.3">
      <c r="A59" s="525" t="s">
        <v>2162</v>
      </c>
      <c r="B59" s="526" t="s">
        <v>2194</v>
      </c>
      <c r="C59" s="526" t="s">
        <v>513</v>
      </c>
      <c r="D59" s="526" t="s">
        <v>2175</v>
      </c>
      <c r="E59" s="526" t="s">
        <v>2249</v>
      </c>
      <c r="F59" s="526" t="s">
        <v>2250</v>
      </c>
      <c r="G59" s="530">
        <v>1381</v>
      </c>
      <c r="H59" s="530">
        <v>172625</v>
      </c>
      <c r="I59" s="526">
        <v>0.71130422600210974</v>
      </c>
      <c r="J59" s="526">
        <v>125</v>
      </c>
      <c r="K59" s="530">
        <v>1896</v>
      </c>
      <c r="L59" s="530">
        <v>242688</v>
      </c>
      <c r="M59" s="526">
        <v>1</v>
      </c>
      <c r="N59" s="526">
        <v>128</v>
      </c>
      <c r="O59" s="530">
        <v>1551</v>
      </c>
      <c r="P59" s="530">
        <v>198528</v>
      </c>
      <c r="Q59" s="544">
        <v>0.81803797468354433</v>
      </c>
      <c r="R59" s="531">
        <v>128</v>
      </c>
    </row>
    <row r="60" spans="1:18" ht="14.4" customHeight="1" x14ac:dyDescent="0.3">
      <c r="A60" s="525" t="s">
        <v>2162</v>
      </c>
      <c r="B60" s="526" t="s">
        <v>2194</v>
      </c>
      <c r="C60" s="526" t="s">
        <v>513</v>
      </c>
      <c r="D60" s="526" t="s">
        <v>2175</v>
      </c>
      <c r="E60" s="526" t="s">
        <v>2251</v>
      </c>
      <c r="F60" s="526" t="s">
        <v>2252</v>
      </c>
      <c r="G60" s="530">
        <v>8032</v>
      </c>
      <c r="H60" s="530">
        <v>1759008</v>
      </c>
      <c r="I60" s="526">
        <v>0.92505315481659156</v>
      </c>
      <c r="J60" s="526">
        <v>219</v>
      </c>
      <c r="K60" s="530">
        <v>8527</v>
      </c>
      <c r="L60" s="530">
        <v>1901521</v>
      </c>
      <c r="M60" s="526">
        <v>1</v>
      </c>
      <c r="N60" s="526">
        <v>223</v>
      </c>
      <c r="O60" s="530">
        <v>8998</v>
      </c>
      <c r="P60" s="530">
        <v>2006554</v>
      </c>
      <c r="Q60" s="544">
        <v>1.0552363081974903</v>
      </c>
      <c r="R60" s="531">
        <v>223</v>
      </c>
    </row>
    <row r="61" spans="1:18" ht="14.4" customHeight="1" x14ac:dyDescent="0.3">
      <c r="A61" s="525" t="s">
        <v>2162</v>
      </c>
      <c r="B61" s="526" t="s">
        <v>2194</v>
      </c>
      <c r="C61" s="526" t="s">
        <v>513</v>
      </c>
      <c r="D61" s="526" t="s">
        <v>2175</v>
      </c>
      <c r="E61" s="526" t="s">
        <v>2253</v>
      </c>
      <c r="F61" s="526" t="s">
        <v>2254</v>
      </c>
      <c r="G61" s="530">
        <v>398</v>
      </c>
      <c r="H61" s="530">
        <v>87162</v>
      </c>
      <c r="I61" s="526">
        <v>0.78486141876924742</v>
      </c>
      <c r="J61" s="526">
        <v>219</v>
      </c>
      <c r="K61" s="530">
        <v>498</v>
      </c>
      <c r="L61" s="530">
        <v>111054</v>
      </c>
      <c r="M61" s="526">
        <v>1</v>
      </c>
      <c r="N61" s="526">
        <v>223</v>
      </c>
      <c r="O61" s="530">
        <v>581</v>
      </c>
      <c r="P61" s="530">
        <v>129563</v>
      </c>
      <c r="Q61" s="544">
        <v>1.1666666666666667</v>
      </c>
      <c r="R61" s="531">
        <v>223</v>
      </c>
    </row>
    <row r="62" spans="1:18" ht="14.4" customHeight="1" x14ac:dyDescent="0.3">
      <c r="A62" s="525" t="s">
        <v>2162</v>
      </c>
      <c r="B62" s="526" t="s">
        <v>2194</v>
      </c>
      <c r="C62" s="526" t="s">
        <v>513</v>
      </c>
      <c r="D62" s="526" t="s">
        <v>2175</v>
      </c>
      <c r="E62" s="526" t="s">
        <v>2255</v>
      </c>
      <c r="F62" s="526" t="s">
        <v>2256</v>
      </c>
      <c r="G62" s="530">
        <v>7</v>
      </c>
      <c r="H62" s="530">
        <v>2429</v>
      </c>
      <c r="I62" s="526">
        <v>1.1468366383380548</v>
      </c>
      <c r="J62" s="526">
        <v>347</v>
      </c>
      <c r="K62" s="530">
        <v>6</v>
      </c>
      <c r="L62" s="530">
        <v>2118</v>
      </c>
      <c r="M62" s="526">
        <v>1</v>
      </c>
      <c r="N62" s="526">
        <v>353</v>
      </c>
      <c r="O62" s="530">
        <v>12</v>
      </c>
      <c r="P62" s="530">
        <v>4236</v>
      </c>
      <c r="Q62" s="544">
        <v>2</v>
      </c>
      <c r="R62" s="531">
        <v>353</v>
      </c>
    </row>
    <row r="63" spans="1:18" ht="14.4" customHeight="1" x14ac:dyDescent="0.3">
      <c r="A63" s="525" t="s">
        <v>2162</v>
      </c>
      <c r="B63" s="526" t="s">
        <v>2194</v>
      </c>
      <c r="C63" s="526" t="s">
        <v>513</v>
      </c>
      <c r="D63" s="526" t="s">
        <v>2175</v>
      </c>
      <c r="E63" s="526" t="s">
        <v>2257</v>
      </c>
      <c r="F63" s="526" t="s">
        <v>2258</v>
      </c>
      <c r="G63" s="530">
        <v>2390</v>
      </c>
      <c r="H63" s="530">
        <v>528190</v>
      </c>
      <c r="I63" s="526">
        <v>0.79227509656129302</v>
      </c>
      <c r="J63" s="526">
        <v>221</v>
      </c>
      <c r="K63" s="530">
        <v>2963</v>
      </c>
      <c r="L63" s="530">
        <v>666675</v>
      </c>
      <c r="M63" s="526">
        <v>1</v>
      </c>
      <c r="N63" s="526">
        <v>225</v>
      </c>
      <c r="O63" s="530">
        <v>3255</v>
      </c>
      <c r="P63" s="530">
        <v>732375</v>
      </c>
      <c r="Q63" s="544">
        <v>1.0985487681403983</v>
      </c>
      <c r="R63" s="531">
        <v>225</v>
      </c>
    </row>
    <row r="64" spans="1:18" ht="14.4" customHeight="1" x14ac:dyDescent="0.3">
      <c r="A64" s="525" t="s">
        <v>2162</v>
      </c>
      <c r="B64" s="526" t="s">
        <v>2194</v>
      </c>
      <c r="C64" s="526" t="s">
        <v>513</v>
      </c>
      <c r="D64" s="526" t="s">
        <v>2175</v>
      </c>
      <c r="E64" s="526" t="s">
        <v>2259</v>
      </c>
      <c r="F64" s="526" t="s">
        <v>2260</v>
      </c>
      <c r="G64" s="530">
        <v>91</v>
      </c>
      <c r="H64" s="530">
        <v>55783</v>
      </c>
      <c r="I64" s="526">
        <v>1.8214857142857144</v>
      </c>
      <c r="J64" s="526">
        <v>613</v>
      </c>
      <c r="K64" s="530">
        <v>49</v>
      </c>
      <c r="L64" s="530">
        <v>30625</v>
      </c>
      <c r="M64" s="526">
        <v>1</v>
      </c>
      <c r="N64" s="526">
        <v>625</v>
      </c>
      <c r="O64" s="530">
        <v>43</v>
      </c>
      <c r="P64" s="530">
        <v>26918</v>
      </c>
      <c r="Q64" s="544">
        <v>0.87895510204081628</v>
      </c>
      <c r="R64" s="531">
        <v>626</v>
      </c>
    </row>
    <row r="65" spans="1:18" ht="14.4" customHeight="1" x14ac:dyDescent="0.3">
      <c r="A65" s="525" t="s">
        <v>2162</v>
      </c>
      <c r="B65" s="526" t="s">
        <v>2194</v>
      </c>
      <c r="C65" s="526" t="s">
        <v>513</v>
      </c>
      <c r="D65" s="526" t="s">
        <v>2175</v>
      </c>
      <c r="E65" s="526" t="s">
        <v>2261</v>
      </c>
      <c r="F65" s="526" t="s">
        <v>2262</v>
      </c>
      <c r="G65" s="530"/>
      <c r="H65" s="530"/>
      <c r="I65" s="526"/>
      <c r="J65" s="526"/>
      <c r="K65" s="530">
        <v>1</v>
      </c>
      <c r="L65" s="530">
        <v>1799</v>
      </c>
      <c r="M65" s="526">
        <v>1</v>
      </c>
      <c r="N65" s="526">
        <v>1799</v>
      </c>
      <c r="O65" s="530"/>
      <c r="P65" s="530"/>
      <c r="Q65" s="544"/>
      <c r="R65" s="531"/>
    </row>
    <row r="66" spans="1:18" ht="14.4" customHeight="1" x14ac:dyDescent="0.3">
      <c r="A66" s="525" t="s">
        <v>2162</v>
      </c>
      <c r="B66" s="526" t="s">
        <v>2194</v>
      </c>
      <c r="C66" s="526" t="s">
        <v>513</v>
      </c>
      <c r="D66" s="526" t="s">
        <v>2175</v>
      </c>
      <c r="E66" s="526" t="s">
        <v>2263</v>
      </c>
      <c r="F66" s="526" t="s">
        <v>2264</v>
      </c>
      <c r="G66" s="530">
        <v>17</v>
      </c>
      <c r="H66" s="530">
        <v>17442</v>
      </c>
      <c r="I66" s="526">
        <v>16.787295476419633</v>
      </c>
      <c r="J66" s="526">
        <v>1026</v>
      </c>
      <c r="K66" s="530">
        <v>1</v>
      </c>
      <c r="L66" s="530">
        <v>1039</v>
      </c>
      <c r="M66" s="526">
        <v>1</v>
      </c>
      <c r="N66" s="526">
        <v>1039</v>
      </c>
      <c r="O66" s="530"/>
      <c r="P66" s="530"/>
      <c r="Q66" s="544"/>
      <c r="R66" s="531"/>
    </row>
    <row r="67" spans="1:18" ht="14.4" customHeight="1" x14ac:dyDescent="0.3">
      <c r="A67" s="525" t="s">
        <v>2162</v>
      </c>
      <c r="B67" s="526" t="s">
        <v>2194</v>
      </c>
      <c r="C67" s="526" t="s">
        <v>513</v>
      </c>
      <c r="D67" s="526" t="s">
        <v>2175</v>
      </c>
      <c r="E67" s="526" t="s">
        <v>2265</v>
      </c>
      <c r="F67" s="526" t="s">
        <v>2266</v>
      </c>
      <c r="G67" s="530"/>
      <c r="H67" s="530"/>
      <c r="I67" s="526"/>
      <c r="J67" s="526"/>
      <c r="K67" s="530">
        <v>1</v>
      </c>
      <c r="L67" s="530">
        <v>1136</v>
      </c>
      <c r="M67" s="526">
        <v>1</v>
      </c>
      <c r="N67" s="526">
        <v>1136</v>
      </c>
      <c r="O67" s="530">
        <v>1</v>
      </c>
      <c r="P67" s="530">
        <v>1136</v>
      </c>
      <c r="Q67" s="544">
        <v>1</v>
      </c>
      <c r="R67" s="531">
        <v>1136</v>
      </c>
    </row>
    <row r="68" spans="1:18" ht="14.4" customHeight="1" x14ac:dyDescent="0.3">
      <c r="A68" s="525" t="s">
        <v>2162</v>
      </c>
      <c r="B68" s="526" t="s">
        <v>2194</v>
      </c>
      <c r="C68" s="526" t="s">
        <v>513</v>
      </c>
      <c r="D68" s="526" t="s">
        <v>2175</v>
      </c>
      <c r="E68" s="526" t="s">
        <v>2267</v>
      </c>
      <c r="F68" s="526" t="s">
        <v>2268</v>
      </c>
      <c r="G68" s="530">
        <v>5</v>
      </c>
      <c r="H68" s="530">
        <v>2380</v>
      </c>
      <c r="I68" s="526">
        <v>0.61466942148760328</v>
      </c>
      <c r="J68" s="526">
        <v>476</v>
      </c>
      <c r="K68" s="530">
        <v>8</v>
      </c>
      <c r="L68" s="530">
        <v>3872</v>
      </c>
      <c r="M68" s="526">
        <v>1</v>
      </c>
      <c r="N68" s="526">
        <v>484</v>
      </c>
      <c r="O68" s="530">
        <v>13</v>
      </c>
      <c r="P68" s="530">
        <v>6292</v>
      </c>
      <c r="Q68" s="544">
        <v>1.625</v>
      </c>
      <c r="R68" s="531">
        <v>484</v>
      </c>
    </row>
    <row r="69" spans="1:18" ht="14.4" customHeight="1" x14ac:dyDescent="0.3">
      <c r="A69" s="525" t="s">
        <v>2162</v>
      </c>
      <c r="B69" s="526" t="s">
        <v>2194</v>
      </c>
      <c r="C69" s="526" t="s">
        <v>513</v>
      </c>
      <c r="D69" s="526" t="s">
        <v>2175</v>
      </c>
      <c r="E69" s="526" t="s">
        <v>2269</v>
      </c>
      <c r="F69" s="526" t="s">
        <v>2270</v>
      </c>
      <c r="G69" s="530">
        <v>5</v>
      </c>
      <c r="H69" s="530">
        <v>1295</v>
      </c>
      <c r="I69" s="526">
        <v>1.628930817610063</v>
      </c>
      <c r="J69" s="526">
        <v>259</v>
      </c>
      <c r="K69" s="530">
        <v>3</v>
      </c>
      <c r="L69" s="530">
        <v>795</v>
      </c>
      <c r="M69" s="526">
        <v>1</v>
      </c>
      <c r="N69" s="526">
        <v>265</v>
      </c>
      <c r="O69" s="530">
        <v>5</v>
      </c>
      <c r="P69" s="530">
        <v>1325</v>
      </c>
      <c r="Q69" s="544">
        <v>1.6666666666666667</v>
      </c>
      <c r="R69" s="531">
        <v>265</v>
      </c>
    </row>
    <row r="70" spans="1:18" ht="14.4" customHeight="1" x14ac:dyDescent="0.3">
      <c r="A70" s="525" t="s">
        <v>2162</v>
      </c>
      <c r="B70" s="526" t="s">
        <v>2194</v>
      </c>
      <c r="C70" s="526" t="s">
        <v>513</v>
      </c>
      <c r="D70" s="526" t="s">
        <v>2175</v>
      </c>
      <c r="E70" s="526" t="s">
        <v>2271</v>
      </c>
      <c r="F70" s="526" t="s">
        <v>2272</v>
      </c>
      <c r="G70" s="530">
        <v>72</v>
      </c>
      <c r="H70" s="530">
        <v>23760</v>
      </c>
      <c r="I70" s="526">
        <v>0.57210276660807591</v>
      </c>
      <c r="J70" s="526">
        <v>330</v>
      </c>
      <c r="K70" s="530">
        <v>119</v>
      </c>
      <c r="L70" s="530">
        <v>41531</v>
      </c>
      <c r="M70" s="526">
        <v>1</v>
      </c>
      <c r="N70" s="526">
        <v>349</v>
      </c>
      <c r="O70" s="530">
        <v>118</v>
      </c>
      <c r="P70" s="530">
        <v>41300</v>
      </c>
      <c r="Q70" s="544">
        <v>0.9944378897690882</v>
      </c>
      <c r="R70" s="531">
        <v>350</v>
      </c>
    </row>
    <row r="71" spans="1:18" ht="14.4" customHeight="1" x14ac:dyDescent="0.3">
      <c r="A71" s="525" t="s">
        <v>2162</v>
      </c>
      <c r="B71" s="526" t="s">
        <v>2194</v>
      </c>
      <c r="C71" s="526" t="s">
        <v>513</v>
      </c>
      <c r="D71" s="526" t="s">
        <v>2175</v>
      </c>
      <c r="E71" s="526" t="s">
        <v>2273</v>
      </c>
      <c r="F71" s="526" t="s">
        <v>2274</v>
      </c>
      <c r="G71" s="530">
        <v>7</v>
      </c>
      <c r="H71" s="530">
        <v>1722</v>
      </c>
      <c r="I71" s="526">
        <v>0.75328083989501315</v>
      </c>
      <c r="J71" s="526">
        <v>246</v>
      </c>
      <c r="K71" s="530">
        <v>9</v>
      </c>
      <c r="L71" s="530">
        <v>2286</v>
      </c>
      <c r="M71" s="526">
        <v>1</v>
      </c>
      <c r="N71" s="526">
        <v>254</v>
      </c>
      <c r="O71" s="530">
        <v>11</v>
      </c>
      <c r="P71" s="530">
        <v>2794</v>
      </c>
      <c r="Q71" s="544">
        <v>1.2222222222222223</v>
      </c>
      <c r="R71" s="531">
        <v>254</v>
      </c>
    </row>
    <row r="72" spans="1:18" ht="14.4" customHeight="1" x14ac:dyDescent="0.3">
      <c r="A72" s="525" t="s">
        <v>2162</v>
      </c>
      <c r="B72" s="526" t="s">
        <v>2194</v>
      </c>
      <c r="C72" s="526" t="s">
        <v>513</v>
      </c>
      <c r="D72" s="526" t="s">
        <v>2175</v>
      </c>
      <c r="E72" s="526" t="s">
        <v>2275</v>
      </c>
      <c r="F72" s="526" t="s">
        <v>2276</v>
      </c>
      <c r="G72" s="530">
        <v>4137</v>
      </c>
      <c r="H72" s="530">
        <v>1394169</v>
      </c>
      <c r="I72" s="526">
        <v>0.90323414510893862</v>
      </c>
      <c r="J72" s="526">
        <v>337</v>
      </c>
      <c r="K72" s="530">
        <v>4474</v>
      </c>
      <c r="L72" s="530">
        <v>1543530</v>
      </c>
      <c r="M72" s="526">
        <v>1</v>
      </c>
      <c r="N72" s="526">
        <v>345</v>
      </c>
      <c r="O72" s="530">
        <v>4628</v>
      </c>
      <c r="P72" s="530">
        <v>1596660</v>
      </c>
      <c r="Q72" s="544">
        <v>1.0344210996870808</v>
      </c>
      <c r="R72" s="531">
        <v>345</v>
      </c>
    </row>
    <row r="73" spans="1:18" ht="14.4" customHeight="1" x14ac:dyDescent="0.3">
      <c r="A73" s="525" t="s">
        <v>2162</v>
      </c>
      <c r="B73" s="526" t="s">
        <v>2194</v>
      </c>
      <c r="C73" s="526" t="s">
        <v>513</v>
      </c>
      <c r="D73" s="526" t="s">
        <v>2175</v>
      </c>
      <c r="E73" s="526" t="s">
        <v>2277</v>
      </c>
      <c r="F73" s="526" t="s">
        <v>2278</v>
      </c>
      <c r="G73" s="530">
        <v>1025</v>
      </c>
      <c r="H73" s="530">
        <v>857925</v>
      </c>
      <c r="I73" s="526">
        <v>0.87766185990555612</v>
      </c>
      <c r="J73" s="526">
        <v>837</v>
      </c>
      <c r="K73" s="530">
        <v>1121</v>
      </c>
      <c r="L73" s="530">
        <v>977512</v>
      </c>
      <c r="M73" s="526">
        <v>1</v>
      </c>
      <c r="N73" s="526">
        <v>872</v>
      </c>
      <c r="O73" s="530">
        <v>1082</v>
      </c>
      <c r="P73" s="530">
        <v>944586</v>
      </c>
      <c r="Q73" s="544">
        <v>0.96631652603753204</v>
      </c>
      <c r="R73" s="531">
        <v>873</v>
      </c>
    </row>
    <row r="74" spans="1:18" ht="14.4" customHeight="1" x14ac:dyDescent="0.3">
      <c r="A74" s="525" t="s">
        <v>2162</v>
      </c>
      <c r="B74" s="526" t="s">
        <v>2194</v>
      </c>
      <c r="C74" s="526" t="s">
        <v>513</v>
      </c>
      <c r="D74" s="526" t="s">
        <v>2175</v>
      </c>
      <c r="E74" s="526" t="s">
        <v>2279</v>
      </c>
      <c r="F74" s="526" t="s">
        <v>2280</v>
      </c>
      <c r="G74" s="530">
        <v>4</v>
      </c>
      <c r="H74" s="530">
        <v>4184</v>
      </c>
      <c r="I74" s="526">
        <v>3.9696394686907022</v>
      </c>
      <c r="J74" s="526">
        <v>1046</v>
      </c>
      <c r="K74" s="530">
        <v>1</v>
      </c>
      <c r="L74" s="530">
        <v>1054</v>
      </c>
      <c r="M74" s="526">
        <v>1</v>
      </c>
      <c r="N74" s="526">
        <v>1054</v>
      </c>
      <c r="O74" s="530">
        <v>1</v>
      </c>
      <c r="P74" s="530">
        <v>1054</v>
      </c>
      <c r="Q74" s="544">
        <v>1</v>
      </c>
      <c r="R74" s="531">
        <v>1054</v>
      </c>
    </row>
    <row r="75" spans="1:18" ht="14.4" customHeight="1" x14ac:dyDescent="0.3">
      <c r="A75" s="525" t="s">
        <v>2162</v>
      </c>
      <c r="B75" s="526" t="s">
        <v>2194</v>
      </c>
      <c r="C75" s="526" t="s">
        <v>513</v>
      </c>
      <c r="D75" s="526" t="s">
        <v>2175</v>
      </c>
      <c r="E75" s="526" t="s">
        <v>2281</v>
      </c>
      <c r="F75" s="526" t="s">
        <v>2282</v>
      </c>
      <c r="G75" s="530">
        <v>1968</v>
      </c>
      <c r="H75" s="530">
        <v>2521008</v>
      </c>
      <c r="I75" s="526">
        <v>0.93782371276570808</v>
      </c>
      <c r="J75" s="526">
        <v>1281</v>
      </c>
      <c r="K75" s="530">
        <v>2079</v>
      </c>
      <c r="L75" s="530">
        <v>2688147</v>
      </c>
      <c r="M75" s="526">
        <v>1</v>
      </c>
      <c r="N75" s="526">
        <v>1293</v>
      </c>
      <c r="O75" s="530">
        <v>2088</v>
      </c>
      <c r="P75" s="530">
        <v>2701872</v>
      </c>
      <c r="Q75" s="544">
        <v>1.0051057475651444</v>
      </c>
      <c r="R75" s="531">
        <v>1294</v>
      </c>
    </row>
    <row r="76" spans="1:18" ht="14.4" customHeight="1" x14ac:dyDescent="0.3">
      <c r="A76" s="525" t="s">
        <v>2162</v>
      </c>
      <c r="B76" s="526" t="s">
        <v>2194</v>
      </c>
      <c r="C76" s="526" t="s">
        <v>513</v>
      </c>
      <c r="D76" s="526" t="s">
        <v>2175</v>
      </c>
      <c r="E76" s="526" t="s">
        <v>2283</v>
      </c>
      <c r="F76" s="526" t="s">
        <v>2284</v>
      </c>
      <c r="G76" s="530">
        <v>1511</v>
      </c>
      <c r="H76" s="530">
        <v>1763337</v>
      </c>
      <c r="I76" s="526">
        <v>0.97031235555399031</v>
      </c>
      <c r="J76" s="526">
        <v>1167</v>
      </c>
      <c r="K76" s="530">
        <v>1544</v>
      </c>
      <c r="L76" s="530">
        <v>1817288</v>
      </c>
      <c r="M76" s="526">
        <v>1</v>
      </c>
      <c r="N76" s="526">
        <v>1177</v>
      </c>
      <c r="O76" s="530">
        <v>1601</v>
      </c>
      <c r="P76" s="530">
        <v>1885978</v>
      </c>
      <c r="Q76" s="544">
        <v>1.0377980815368835</v>
      </c>
      <c r="R76" s="531">
        <v>1178</v>
      </c>
    </row>
    <row r="77" spans="1:18" ht="14.4" customHeight="1" x14ac:dyDescent="0.3">
      <c r="A77" s="525" t="s">
        <v>2162</v>
      </c>
      <c r="B77" s="526" t="s">
        <v>2194</v>
      </c>
      <c r="C77" s="526" t="s">
        <v>513</v>
      </c>
      <c r="D77" s="526" t="s">
        <v>2175</v>
      </c>
      <c r="E77" s="526" t="s">
        <v>2285</v>
      </c>
      <c r="F77" s="526" t="s">
        <v>2286</v>
      </c>
      <c r="G77" s="530">
        <v>5842</v>
      </c>
      <c r="H77" s="530">
        <v>29653992</v>
      </c>
      <c r="I77" s="526">
        <v>0.96658948355964613</v>
      </c>
      <c r="J77" s="526">
        <v>5076</v>
      </c>
      <c r="K77" s="530">
        <v>5949</v>
      </c>
      <c r="L77" s="530">
        <v>30678993</v>
      </c>
      <c r="M77" s="526">
        <v>1</v>
      </c>
      <c r="N77" s="526">
        <v>5157</v>
      </c>
      <c r="O77" s="530">
        <v>6111</v>
      </c>
      <c r="P77" s="530">
        <v>31514427</v>
      </c>
      <c r="Q77" s="544">
        <v>1.027231467473525</v>
      </c>
      <c r="R77" s="531">
        <v>5157</v>
      </c>
    </row>
    <row r="78" spans="1:18" ht="14.4" customHeight="1" x14ac:dyDescent="0.3">
      <c r="A78" s="525" t="s">
        <v>2162</v>
      </c>
      <c r="B78" s="526" t="s">
        <v>2194</v>
      </c>
      <c r="C78" s="526" t="s">
        <v>513</v>
      </c>
      <c r="D78" s="526" t="s">
        <v>2175</v>
      </c>
      <c r="E78" s="526" t="s">
        <v>2287</v>
      </c>
      <c r="F78" s="526" t="s">
        <v>2288</v>
      </c>
      <c r="G78" s="530">
        <v>84</v>
      </c>
      <c r="H78" s="530">
        <v>645540</v>
      </c>
      <c r="I78" s="526">
        <v>1.0602298035042077</v>
      </c>
      <c r="J78" s="526">
        <v>7685</v>
      </c>
      <c r="K78" s="530">
        <v>78</v>
      </c>
      <c r="L78" s="530">
        <v>608868</v>
      </c>
      <c r="M78" s="526">
        <v>1</v>
      </c>
      <c r="N78" s="526">
        <v>7806</v>
      </c>
      <c r="O78" s="530">
        <v>83</v>
      </c>
      <c r="P78" s="530">
        <v>647981</v>
      </c>
      <c r="Q78" s="544">
        <v>1.0642388826477989</v>
      </c>
      <c r="R78" s="531">
        <v>7807</v>
      </c>
    </row>
    <row r="79" spans="1:18" ht="14.4" customHeight="1" x14ac:dyDescent="0.3">
      <c r="A79" s="525" t="s">
        <v>2162</v>
      </c>
      <c r="B79" s="526" t="s">
        <v>2194</v>
      </c>
      <c r="C79" s="526" t="s">
        <v>513</v>
      </c>
      <c r="D79" s="526" t="s">
        <v>2175</v>
      </c>
      <c r="E79" s="526" t="s">
        <v>2289</v>
      </c>
      <c r="F79" s="526" t="s">
        <v>2290</v>
      </c>
      <c r="G79" s="530">
        <v>172</v>
      </c>
      <c r="H79" s="530">
        <v>948752</v>
      </c>
      <c r="I79" s="526">
        <v>0.89796320133262664</v>
      </c>
      <c r="J79" s="526">
        <v>5516</v>
      </c>
      <c r="K79" s="530">
        <v>188</v>
      </c>
      <c r="L79" s="530">
        <v>1056560</v>
      </c>
      <c r="M79" s="526">
        <v>1</v>
      </c>
      <c r="N79" s="526">
        <v>5620</v>
      </c>
      <c r="O79" s="530">
        <v>195</v>
      </c>
      <c r="P79" s="530">
        <v>1095900</v>
      </c>
      <c r="Q79" s="544">
        <v>1.0372340425531914</v>
      </c>
      <c r="R79" s="531">
        <v>5620</v>
      </c>
    </row>
    <row r="80" spans="1:18" ht="14.4" customHeight="1" x14ac:dyDescent="0.3">
      <c r="A80" s="525" t="s">
        <v>2162</v>
      </c>
      <c r="B80" s="526" t="s">
        <v>2194</v>
      </c>
      <c r="C80" s="526" t="s">
        <v>513</v>
      </c>
      <c r="D80" s="526" t="s">
        <v>2175</v>
      </c>
      <c r="E80" s="526" t="s">
        <v>2291</v>
      </c>
      <c r="F80" s="526" t="s">
        <v>2292</v>
      </c>
      <c r="G80" s="530">
        <v>244</v>
      </c>
      <c r="H80" s="530">
        <v>25620</v>
      </c>
      <c r="I80" s="526">
        <v>2.6529978254116187</v>
      </c>
      <c r="J80" s="526">
        <v>105</v>
      </c>
      <c r="K80" s="530">
        <v>87</v>
      </c>
      <c r="L80" s="530">
        <v>9657</v>
      </c>
      <c r="M80" s="526">
        <v>1</v>
      </c>
      <c r="N80" s="526">
        <v>111</v>
      </c>
      <c r="O80" s="530">
        <v>97</v>
      </c>
      <c r="P80" s="530">
        <v>10767</v>
      </c>
      <c r="Q80" s="544">
        <v>1.1149425287356323</v>
      </c>
      <c r="R80" s="531">
        <v>111</v>
      </c>
    </row>
    <row r="81" spans="1:18" ht="14.4" customHeight="1" x14ac:dyDescent="0.3">
      <c r="A81" s="525" t="s">
        <v>2162</v>
      </c>
      <c r="B81" s="526" t="s">
        <v>2194</v>
      </c>
      <c r="C81" s="526" t="s">
        <v>513</v>
      </c>
      <c r="D81" s="526" t="s">
        <v>2175</v>
      </c>
      <c r="E81" s="526" t="s">
        <v>2293</v>
      </c>
      <c r="F81" s="526" t="s">
        <v>2294</v>
      </c>
      <c r="G81" s="530"/>
      <c r="H81" s="530"/>
      <c r="I81" s="526"/>
      <c r="J81" s="526"/>
      <c r="K81" s="530">
        <v>1</v>
      </c>
      <c r="L81" s="530">
        <v>800</v>
      </c>
      <c r="M81" s="526">
        <v>1</v>
      </c>
      <c r="N81" s="526">
        <v>800</v>
      </c>
      <c r="O81" s="530"/>
      <c r="P81" s="530"/>
      <c r="Q81" s="544"/>
      <c r="R81" s="531"/>
    </row>
    <row r="82" spans="1:18" ht="14.4" customHeight="1" x14ac:dyDescent="0.3">
      <c r="A82" s="525" t="s">
        <v>2162</v>
      </c>
      <c r="B82" s="526" t="s">
        <v>2194</v>
      </c>
      <c r="C82" s="526" t="s">
        <v>513</v>
      </c>
      <c r="D82" s="526" t="s">
        <v>2175</v>
      </c>
      <c r="E82" s="526" t="s">
        <v>2295</v>
      </c>
      <c r="F82" s="526" t="s">
        <v>2296</v>
      </c>
      <c r="G82" s="530">
        <v>6433</v>
      </c>
      <c r="H82" s="530">
        <v>1125775</v>
      </c>
      <c r="I82" s="526">
        <v>0.941570797107813</v>
      </c>
      <c r="J82" s="526">
        <v>175</v>
      </c>
      <c r="K82" s="530">
        <v>6755</v>
      </c>
      <c r="L82" s="530">
        <v>1195635</v>
      </c>
      <c r="M82" s="526">
        <v>1</v>
      </c>
      <c r="N82" s="526">
        <v>177</v>
      </c>
      <c r="O82" s="530">
        <v>6469</v>
      </c>
      <c r="P82" s="530">
        <v>1145013</v>
      </c>
      <c r="Q82" s="544">
        <v>0.957660991857883</v>
      </c>
      <c r="R82" s="531">
        <v>177</v>
      </c>
    </row>
    <row r="83" spans="1:18" ht="14.4" customHeight="1" x14ac:dyDescent="0.3">
      <c r="A83" s="525" t="s">
        <v>2162</v>
      </c>
      <c r="B83" s="526" t="s">
        <v>2194</v>
      </c>
      <c r="C83" s="526" t="s">
        <v>513</v>
      </c>
      <c r="D83" s="526" t="s">
        <v>2175</v>
      </c>
      <c r="E83" s="526" t="s">
        <v>2297</v>
      </c>
      <c r="F83" s="526" t="s">
        <v>2298</v>
      </c>
      <c r="G83" s="530">
        <v>4305</v>
      </c>
      <c r="H83" s="530">
        <v>8614305</v>
      </c>
      <c r="I83" s="526">
        <v>0.82297077152832132</v>
      </c>
      <c r="J83" s="526">
        <v>2001</v>
      </c>
      <c r="K83" s="530">
        <v>5111</v>
      </c>
      <c r="L83" s="530">
        <v>10467328</v>
      </c>
      <c r="M83" s="526">
        <v>1</v>
      </c>
      <c r="N83" s="526">
        <v>2048</v>
      </c>
      <c r="O83" s="530">
        <v>5264</v>
      </c>
      <c r="P83" s="530">
        <v>10785936</v>
      </c>
      <c r="Q83" s="544">
        <v>1.030438331539816</v>
      </c>
      <c r="R83" s="531">
        <v>2049</v>
      </c>
    </row>
    <row r="84" spans="1:18" ht="14.4" customHeight="1" x14ac:dyDescent="0.3">
      <c r="A84" s="525" t="s">
        <v>2162</v>
      </c>
      <c r="B84" s="526" t="s">
        <v>2194</v>
      </c>
      <c r="C84" s="526" t="s">
        <v>513</v>
      </c>
      <c r="D84" s="526" t="s">
        <v>2175</v>
      </c>
      <c r="E84" s="526" t="s">
        <v>2299</v>
      </c>
      <c r="F84" s="526" t="s">
        <v>2300</v>
      </c>
      <c r="G84" s="530">
        <v>4137</v>
      </c>
      <c r="H84" s="530">
        <v>1394169</v>
      </c>
      <c r="I84" s="526">
        <v>0.98683017465626166</v>
      </c>
      <c r="J84" s="526">
        <v>337</v>
      </c>
      <c r="K84" s="530">
        <v>4095</v>
      </c>
      <c r="L84" s="530">
        <v>1412775</v>
      </c>
      <c r="M84" s="526">
        <v>1</v>
      </c>
      <c r="N84" s="526">
        <v>345</v>
      </c>
      <c r="O84" s="530">
        <v>4362</v>
      </c>
      <c r="P84" s="530">
        <v>1504890</v>
      </c>
      <c r="Q84" s="544">
        <v>1.0652014652014652</v>
      </c>
      <c r="R84" s="531">
        <v>345</v>
      </c>
    </row>
    <row r="85" spans="1:18" ht="14.4" customHeight="1" x14ac:dyDescent="0.3">
      <c r="A85" s="525" t="s">
        <v>2162</v>
      </c>
      <c r="B85" s="526" t="s">
        <v>2194</v>
      </c>
      <c r="C85" s="526" t="s">
        <v>513</v>
      </c>
      <c r="D85" s="526" t="s">
        <v>2175</v>
      </c>
      <c r="E85" s="526" t="s">
        <v>2301</v>
      </c>
      <c r="F85" s="526" t="s">
        <v>2302</v>
      </c>
      <c r="G85" s="530">
        <v>412</v>
      </c>
      <c r="H85" s="530">
        <v>121540</v>
      </c>
      <c r="I85" s="526">
        <v>0.65545656535151109</v>
      </c>
      <c r="J85" s="526">
        <v>295</v>
      </c>
      <c r="K85" s="530">
        <v>604</v>
      </c>
      <c r="L85" s="530">
        <v>185428</v>
      </c>
      <c r="M85" s="526">
        <v>1</v>
      </c>
      <c r="N85" s="526">
        <v>307</v>
      </c>
      <c r="O85" s="530">
        <v>565</v>
      </c>
      <c r="P85" s="530">
        <v>174020</v>
      </c>
      <c r="Q85" s="544">
        <v>0.93847746834350798</v>
      </c>
      <c r="R85" s="531">
        <v>308</v>
      </c>
    </row>
    <row r="86" spans="1:18" ht="14.4" customHeight="1" x14ac:dyDescent="0.3">
      <c r="A86" s="525" t="s">
        <v>2162</v>
      </c>
      <c r="B86" s="526" t="s">
        <v>2194</v>
      </c>
      <c r="C86" s="526" t="s">
        <v>513</v>
      </c>
      <c r="D86" s="526" t="s">
        <v>2175</v>
      </c>
      <c r="E86" s="526" t="s">
        <v>2303</v>
      </c>
      <c r="F86" s="526" t="s">
        <v>2304</v>
      </c>
      <c r="G86" s="530">
        <v>1758</v>
      </c>
      <c r="H86" s="530">
        <v>4739568</v>
      </c>
      <c r="I86" s="526">
        <v>1.0148202962003721</v>
      </c>
      <c r="J86" s="526">
        <v>2696</v>
      </c>
      <c r="K86" s="530">
        <v>1707</v>
      </c>
      <c r="L86" s="530">
        <v>4670352</v>
      </c>
      <c r="M86" s="526">
        <v>1</v>
      </c>
      <c r="N86" s="526">
        <v>2736</v>
      </c>
      <c r="O86" s="530">
        <v>1646</v>
      </c>
      <c r="P86" s="530">
        <v>4505102</v>
      </c>
      <c r="Q86" s="544">
        <v>0.96461722799480643</v>
      </c>
      <c r="R86" s="531">
        <v>2737</v>
      </c>
    </row>
    <row r="87" spans="1:18" ht="14.4" customHeight="1" x14ac:dyDescent="0.3">
      <c r="A87" s="525" t="s">
        <v>2162</v>
      </c>
      <c r="B87" s="526" t="s">
        <v>2194</v>
      </c>
      <c r="C87" s="526" t="s">
        <v>513</v>
      </c>
      <c r="D87" s="526" t="s">
        <v>2175</v>
      </c>
      <c r="E87" s="526" t="s">
        <v>2305</v>
      </c>
      <c r="F87" s="526" t="s">
        <v>2306</v>
      </c>
      <c r="G87" s="530">
        <v>699</v>
      </c>
      <c r="H87" s="530">
        <v>3626412</v>
      </c>
      <c r="I87" s="526">
        <v>1.1744954227087796</v>
      </c>
      <c r="J87" s="526">
        <v>5188</v>
      </c>
      <c r="K87" s="530">
        <v>586</v>
      </c>
      <c r="L87" s="530">
        <v>3087634</v>
      </c>
      <c r="M87" s="526">
        <v>1</v>
      </c>
      <c r="N87" s="526">
        <v>5269</v>
      </c>
      <c r="O87" s="530">
        <v>579</v>
      </c>
      <c r="P87" s="530">
        <v>3050751</v>
      </c>
      <c r="Q87" s="544">
        <v>0.98805460750853247</v>
      </c>
      <c r="R87" s="531">
        <v>5269</v>
      </c>
    </row>
    <row r="88" spans="1:18" ht="14.4" customHeight="1" x14ac:dyDescent="0.3">
      <c r="A88" s="525" t="s">
        <v>2162</v>
      </c>
      <c r="B88" s="526" t="s">
        <v>2194</v>
      </c>
      <c r="C88" s="526" t="s">
        <v>513</v>
      </c>
      <c r="D88" s="526" t="s">
        <v>2175</v>
      </c>
      <c r="E88" s="526" t="s">
        <v>2307</v>
      </c>
      <c r="F88" s="526" t="s">
        <v>2308</v>
      </c>
      <c r="G88" s="530">
        <v>540</v>
      </c>
      <c r="H88" s="530">
        <v>79920</v>
      </c>
      <c r="I88" s="526">
        <v>1.1041724233213595</v>
      </c>
      <c r="J88" s="526">
        <v>148</v>
      </c>
      <c r="K88" s="530">
        <v>470</v>
      </c>
      <c r="L88" s="530">
        <v>72380</v>
      </c>
      <c r="M88" s="526">
        <v>1</v>
      </c>
      <c r="N88" s="526">
        <v>154</v>
      </c>
      <c r="O88" s="530">
        <v>484</v>
      </c>
      <c r="P88" s="530">
        <v>74536</v>
      </c>
      <c r="Q88" s="544">
        <v>1.0297872340425531</v>
      </c>
      <c r="R88" s="531">
        <v>154</v>
      </c>
    </row>
    <row r="89" spans="1:18" ht="14.4" customHeight="1" x14ac:dyDescent="0.3">
      <c r="A89" s="525" t="s">
        <v>2162</v>
      </c>
      <c r="B89" s="526" t="s">
        <v>2194</v>
      </c>
      <c r="C89" s="526" t="s">
        <v>513</v>
      </c>
      <c r="D89" s="526" t="s">
        <v>2175</v>
      </c>
      <c r="E89" s="526" t="s">
        <v>2309</v>
      </c>
      <c r="F89" s="526" t="s">
        <v>2310</v>
      </c>
      <c r="G89" s="530">
        <v>67</v>
      </c>
      <c r="H89" s="530">
        <v>44354</v>
      </c>
      <c r="I89" s="526">
        <v>1.7785708557221911</v>
      </c>
      <c r="J89" s="526">
        <v>662</v>
      </c>
      <c r="K89" s="530">
        <v>37</v>
      </c>
      <c r="L89" s="530">
        <v>24938</v>
      </c>
      <c r="M89" s="526">
        <v>1</v>
      </c>
      <c r="N89" s="526">
        <v>674</v>
      </c>
      <c r="O89" s="530">
        <v>39</v>
      </c>
      <c r="P89" s="530">
        <v>26325</v>
      </c>
      <c r="Q89" s="544">
        <v>1.0556179324725319</v>
      </c>
      <c r="R89" s="531">
        <v>675</v>
      </c>
    </row>
    <row r="90" spans="1:18" ht="14.4" customHeight="1" x14ac:dyDescent="0.3">
      <c r="A90" s="525" t="s">
        <v>2162</v>
      </c>
      <c r="B90" s="526" t="s">
        <v>2194</v>
      </c>
      <c r="C90" s="526" t="s">
        <v>513</v>
      </c>
      <c r="D90" s="526" t="s">
        <v>2175</v>
      </c>
      <c r="E90" s="526" t="s">
        <v>2311</v>
      </c>
      <c r="F90" s="526" t="s">
        <v>2312</v>
      </c>
      <c r="G90" s="530"/>
      <c r="H90" s="530"/>
      <c r="I90" s="526"/>
      <c r="J90" s="526"/>
      <c r="K90" s="530"/>
      <c r="L90" s="530"/>
      <c r="M90" s="526"/>
      <c r="N90" s="526"/>
      <c r="O90" s="530">
        <v>1</v>
      </c>
      <c r="P90" s="530">
        <v>307</v>
      </c>
      <c r="Q90" s="544"/>
      <c r="R90" s="531">
        <v>307</v>
      </c>
    </row>
    <row r="91" spans="1:18" ht="14.4" customHeight="1" x14ac:dyDescent="0.3">
      <c r="A91" s="525" t="s">
        <v>2162</v>
      </c>
      <c r="B91" s="526" t="s">
        <v>2194</v>
      </c>
      <c r="C91" s="526" t="s">
        <v>513</v>
      </c>
      <c r="D91" s="526" t="s">
        <v>2175</v>
      </c>
      <c r="E91" s="526" t="s">
        <v>2313</v>
      </c>
      <c r="F91" s="526" t="s">
        <v>2314</v>
      </c>
      <c r="G91" s="530">
        <v>3781</v>
      </c>
      <c r="H91" s="530">
        <v>570931</v>
      </c>
      <c r="I91" s="526">
        <v>0.87492299440655885</v>
      </c>
      <c r="J91" s="526">
        <v>151</v>
      </c>
      <c r="K91" s="530">
        <v>4210</v>
      </c>
      <c r="L91" s="530">
        <v>652550</v>
      </c>
      <c r="M91" s="526">
        <v>1</v>
      </c>
      <c r="N91" s="526">
        <v>155</v>
      </c>
      <c r="O91" s="530">
        <v>4252</v>
      </c>
      <c r="P91" s="530">
        <v>659060</v>
      </c>
      <c r="Q91" s="544">
        <v>1.0099762470308788</v>
      </c>
      <c r="R91" s="531">
        <v>155</v>
      </c>
    </row>
    <row r="92" spans="1:18" ht="14.4" customHeight="1" x14ac:dyDescent="0.3">
      <c r="A92" s="525" t="s">
        <v>2162</v>
      </c>
      <c r="B92" s="526" t="s">
        <v>2194</v>
      </c>
      <c r="C92" s="526" t="s">
        <v>513</v>
      </c>
      <c r="D92" s="526" t="s">
        <v>2175</v>
      </c>
      <c r="E92" s="526" t="s">
        <v>2315</v>
      </c>
      <c r="F92" s="526" t="s">
        <v>2316</v>
      </c>
      <c r="G92" s="530">
        <v>1421</v>
      </c>
      <c r="H92" s="530">
        <v>277095</v>
      </c>
      <c r="I92" s="526">
        <v>0.8532090600059119</v>
      </c>
      <c r="J92" s="526">
        <v>195</v>
      </c>
      <c r="K92" s="530">
        <v>1632</v>
      </c>
      <c r="L92" s="530">
        <v>324768</v>
      </c>
      <c r="M92" s="526">
        <v>1</v>
      </c>
      <c r="N92" s="526">
        <v>199</v>
      </c>
      <c r="O92" s="530">
        <v>1763</v>
      </c>
      <c r="P92" s="530">
        <v>350837</v>
      </c>
      <c r="Q92" s="544">
        <v>1.0802696078431373</v>
      </c>
      <c r="R92" s="531">
        <v>199</v>
      </c>
    </row>
    <row r="93" spans="1:18" ht="14.4" customHeight="1" x14ac:dyDescent="0.3">
      <c r="A93" s="525" t="s">
        <v>2162</v>
      </c>
      <c r="B93" s="526" t="s">
        <v>2194</v>
      </c>
      <c r="C93" s="526" t="s">
        <v>513</v>
      </c>
      <c r="D93" s="526" t="s">
        <v>2175</v>
      </c>
      <c r="E93" s="526" t="s">
        <v>2317</v>
      </c>
      <c r="F93" s="526" t="s">
        <v>2318</v>
      </c>
      <c r="G93" s="530">
        <v>511</v>
      </c>
      <c r="H93" s="530">
        <v>102200</v>
      </c>
      <c r="I93" s="526">
        <v>0.79773947795678779</v>
      </c>
      <c r="J93" s="526">
        <v>200</v>
      </c>
      <c r="K93" s="530">
        <v>628</v>
      </c>
      <c r="L93" s="530">
        <v>128112</v>
      </c>
      <c r="M93" s="526">
        <v>1</v>
      </c>
      <c r="N93" s="526">
        <v>204</v>
      </c>
      <c r="O93" s="530">
        <v>772</v>
      </c>
      <c r="P93" s="530">
        <v>157488</v>
      </c>
      <c r="Q93" s="544">
        <v>1.2292993630573248</v>
      </c>
      <c r="R93" s="531">
        <v>204</v>
      </c>
    </row>
    <row r="94" spans="1:18" ht="14.4" customHeight="1" x14ac:dyDescent="0.3">
      <c r="A94" s="525" t="s">
        <v>2162</v>
      </c>
      <c r="B94" s="526" t="s">
        <v>2194</v>
      </c>
      <c r="C94" s="526" t="s">
        <v>513</v>
      </c>
      <c r="D94" s="526" t="s">
        <v>2175</v>
      </c>
      <c r="E94" s="526" t="s">
        <v>2319</v>
      </c>
      <c r="F94" s="526" t="s">
        <v>2320</v>
      </c>
      <c r="G94" s="530">
        <v>151</v>
      </c>
      <c r="H94" s="530">
        <v>63118</v>
      </c>
      <c r="I94" s="526">
        <v>1.0659303543081029</v>
      </c>
      <c r="J94" s="526">
        <v>418</v>
      </c>
      <c r="K94" s="530">
        <v>139</v>
      </c>
      <c r="L94" s="530">
        <v>59214</v>
      </c>
      <c r="M94" s="526">
        <v>1</v>
      </c>
      <c r="N94" s="526">
        <v>426</v>
      </c>
      <c r="O94" s="530">
        <v>111</v>
      </c>
      <c r="P94" s="530">
        <v>47286</v>
      </c>
      <c r="Q94" s="544">
        <v>0.79856115107913672</v>
      </c>
      <c r="R94" s="531">
        <v>426</v>
      </c>
    </row>
    <row r="95" spans="1:18" ht="14.4" customHeight="1" x14ac:dyDescent="0.3">
      <c r="A95" s="525" t="s">
        <v>2162</v>
      </c>
      <c r="B95" s="526" t="s">
        <v>2194</v>
      </c>
      <c r="C95" s="526" t="s">
        <v>513</v>
      </c>
      <c r="D95" s="526" t="s">
        <v>2175</v>
      </c>
      <c r="E95" s="526" t="s">
        <v>2321</v>
      </c>
      <c r="F95" s="526" t="s">
        <v>2322</v>
      </c>
      <c r="G95" s="530">
        <v>1</v>
      </c>
      <c r="H95" s="530">
        <v>259</v>
      </c>
      <c r="I95" s="526">
        <v>0.24433962264150944</v>
      </c>
      <c r="J95" s="526">
        <v>259</v>
      </c>
      <c r="K95" s="530">
        <v>4</v>
      </c>
      <c r="L95" s="530">
        <v>1060</v>
      </c>
      <c r="M95" s="526">
        <v>1</v>
      </c>
      <c r="N95" s="526">
        <v>265</v>
      </c>
      <c r="O95" s="530">
        <v>9</v>
      </c>
      <c r="P95" s="530">
        <v>2385</v>
      </c>
      <c r="Q95" s="544">
        <v>2.25</v>
      </c>
      <c r="R95" s="531">
        <v>265</v>
      </c>
    </row>
    <row r="96" spans="1:18" ht="14.4" customHeight="1" x14ac:dyDescent="0.3">
      <c r="A96" s="525" t="s">
        <v>2162</v>
      </c>
      <c r="B96" s="526" t="s">
        <v>2194</v>
      </c>
      <c r="C96" s="526" t="s">
        <v>513</v>
      </c>
      <c r="D96" s="526" t="s">
        <v>2175</v>
      </c>
      <c r="E96" s="526" t="s">
        <v>2323</v>
      </c>
      <c r="F96" s="526" t="s">
        <v>2324</v>
      </c>
      <c r="G96" s="530">
        <v>1181</v>
      </c>
      <c r="H96" s="530">
        <v>187779</v>
      </c>
      <c r="I96" s="526">
        <v>0.98885699992100895</v>
      </c>
      <c r="J96" s="526">
        <v>159</v>
      </c>
      <c r="K96" s="530">
        <v>1165</v>
      </c>
      <c r="L96" s="530">
        <v>189895</v>
      </c>
      <c r="M96" s="526">
        <v>1</v>
      </c>
      <c r="N96" s="526">
        <v>163</v>
      </c>
      <c r="O96" s="530">
        <v>1143</v>
      </c>
      <c r="P96" s="530">
        <v>186309</v>
      </c>
      <c r="Q96" s="544">
        <v>0.98111587982832615</v>
      </c>
      <c r="R96" s="531">
        <v>163</v>
      </c>
    </row>
    <row r="97" spans="1:18" ht="14.4" customHeight="1" x14ac:dyDescent="0.3">
      <c r="A97" s="525" t="s">
        <v>2162</v>
      </c>
      <c r="B97" s="526" t="s">
        <v>2194</v>
      </c>
      <c r="C97" s="526" t="s">
        <v>513</v>
      </c>
      <c r="D97" s="526" t="s">
        <v>2175</v>
      </c>
      <c r="E97" s="526" t="s">
        <v>2325</v>
      </c>
      <c r="F97" s="526" t="s">
        <v>2326</v>
      </c>
      <c r="G97" s="530">
        <v>8</v>
      </c>
      <c r="H97" s="530">
        <v>3424</v>
      </c>
      <c r="I97" s="526">
        <v>0.98165137614678899</v>
      </c>
      <c r="J97" s="526">
        <v>428</v>
      </c>
      <c r="K97" s="530">
        <v>8</v>
      </c>
      <c r="L97" s="530">
        <v>3488</v>
      </c>
      <c r="M97" s="526">
        <v>1</v>
      </c>
      <c r="N97" s="526">
        <v>436</v>
      </c>
      <c r="O97" s="530">
        <v>3</v>
      </c>
      <c r="P97" s="530">
        <v>1308</v>
      </c>
      <c r="Q97" s="544">
        <v>0.375</v>
      </c>
      <c r="R97" s="531">
        <v>436</v>
      </c>
    </row>
    <row r="98" spans="1:18" ht="14.4" customHeight="1" x14ac:dyDescent="0.3">
      <c r="A98" s="525" t="s">
        <v>2162</v>
      </c>
      <c r="B98" s="526" t="s">
        <v>2194</v>
      </c>
      <c r="C98" s="526" t="s">
        <v>513</v>
      </c>
      <c r="D98" s="526" t="s">
        <v>2175</v>
      </c>
      <c r="E98" s="526" t="s">
        <v>2327</v>
      </c>
      <c r="F98" s="526" t="s">
        <v>2328</v>
      </c>
      <c r="G98" s="530">
        <v>2009</v>
      </c>
      <c r="H98" s="530">
        <v>4265107</v>
      </c>
      <c r="I98" s="526">
        <v>0.7290452191559218</v>
      </c>
      <c r="J98" s="526">
        <v>2123</v>
      </c>
      <c r="K98" s="530">
        <v>2716</v>
      </c>
      <c r="L98" s="530">
        <v>5850264</v>
      </c>
      <c r="M98" s="526">
        <v>1</v>
      </c>
      <c r="N98" s="526">
        <v>2154</v>
      </c>
      <c r="O98" s="530">
        <v>2631</v>
      </c>
      <c r="P98" s="530">
        <v>5669805</v>
      </c>
      <c r="Q98" s="544">
        <v>0.96915369973047372</v>
      </c>
      <c r="R98" s="531">
        <v>2155</v>
      </c>
    </row>
    <row r="99" spans="1:18" ht="14.4" customHeight="1" x14ac:dyDescent="0.3">
      <c r="A99" s="525" t="s">
        <v>2162</v>
      </c>
      <c r="B99" s="526" t="s">
        <v>2194</v>
      </c>
      <c r="C99" s="526" t="s">
        <v>513</v>
      </c>
      <c r="D99" s="526" t="s">
        <v>2175</v>
      </c>
      <c r="E99" s="526" t="s">
        <v>2329</v>
      </c>
      <c r="F99" s="526" t="s">
        <v>2330</v>
      </c>
      <c r="G99" s="530">
        <v>257</v>
      </c>
      <c r="H99" s="530">
        <v>40863</v>
      </c>
      <c r="I99" s="526">
        <v>0.79585159217061052</v>
      </c>
      <c r="J99" s="526">
        <v>159</v>
      </c>
      <c r="K99" s="530">
        <v>315</v>
      </c>
      <c r="L99" s="530">
        <v>51345</v>
      </c>
      <c r="M99" s="526">
        <v>1</v>
      </c>
      <c r="N99" s="526">
        <v>163</v>
      </c>
      <c r="O99" s="530">
        <v>273</v>
      </c>
      <c r="P99" s="530">
        <v>44499</v>
      </c>
      <c r="Q99" s="544">
        <v>0.8666666666666667</v>
      </c>
      <c r="R99" s="531">
        <v>163</v>
      </c>
    </row>
    <row r="100" spans="1:18" ht="14.4" customHeight="1" x14ac:dyDescent="0.3">
      <c r="A100" s="525" t="s">
        <v>2162</v>
      </c>
      <c r="B100" s="526" t="s">
        <v>2194</v>
      </c>
      <c r="C100" s="526" t="s">
        <v>513</v>
      </c>
      <c r="D100" s="526" t="s">
        <v>2175</v>
      </c>
      <c r="E100" s="526" t="s">
        <v>2331</v>
      </c>
      <c r="F100" s="526" t="s">
        <v>2332</v>
      </c>
      <c r="G100" s="530">
        <v>111</v>
      </c>
      <c r="H100" s="530">
        <v>101787</v>
      </c>
      <c r="I100" s="526">
        <v>1.0801630002228519</v>
      </c>
      <c r="J100" s="526">
        <v>917</v>
      </c>
      <c r="K100" s="530">
        <v>101</v>
      </c>
      <c r="L100" s="530">
        <v>94233</v>
      </c>
      <c r="M100" s="526">
        <v>1</v>
      </c>
      <c r="N100" s="526">
        <v>933</v>
      </c>
      <c r="O100" s="530">
        <v>73</v>
      </c>
      <c r="P100" s="530">
        <v>68182</v>
      </c>
      <c r="Q100" s="544">
        <v>0.7235469527660161</v>
      </c>
      <c r="R100" s="531">
        <v>934</v>
      </c>
    </row>
    <row r="101" spans="1:18" ht="14.4" customHeight="1" x14ac:dyDescent="0.3">
      <c r="A101" s="525" t="s">
        <v>2162</v>
      </c>
      <c r="B101" s="526" t="s">
        <v>2194</v>
      </c>
      <c r="C101" s="526" t="s">
        <v>513</v>
      </c>
      <c r="D101" s="526" t="s">
        <v>2175</v>
      </c>
      <c r="E101" s="526" t="s">
        <v>2333</v>
      </c>
      <c r="F101" s="526" t="s">
        <v>2334</v>
      </c>
      <c r="G101" s="530">
        <v>1</v>
      </c>
      <c r="H101" s="530">
        <v>382</v>
      </c>
      <c r="I101" s="526"/>
      <c r="J101" s="526">
        <v>382</v>
      </c>
      <c r="K101" s="530"/>
      <c r="L101" s="530"/>
      <c r="M101" s="526"/>
      <c r="N101" s="526"/>
      <c r="O101" s="530"/>
      <c r="P101" s="530"/>
      <c r="Q101" s="544"/>
      <c r="R101" s="531"/>
    </row>
    <row r="102" spans="1:18" ht="14.4" customHeight="1" x14ac:dyDescent="0.3">
      <c r="A102" s="525" t="s">
        <v>2162</v>
      </c>
      <c r="B102" s="526" t="s">
        <v>2194</v>
      </c>
      <c r="C102" s="526" t="s">
        <v>513</v>
      </c>
      <c r="D102" s="526" t="s">
        <v>2175</v>
      </c>
      <c r="E102" s="526" t="s">
        <v>2335</v>
      </c>
      <c r="F102" s="526" t="s">
        <v>2336</v>
      </c>
      <c r="G102" s="530">
        <v>1</v>
      </c>
      <c r="H102" s="530">
        <v>8399</v>
      </c>
      <c r="I102" s="526">
        <v>0.99290696299799031</v>
      </c>
      <c r="J102" s="526">
        <v>8399</v>
      </c>
      <c r="K102" s="530">
        <v>1</v>
      </c>
      <c r="L102" s="530">
        <v>8459</v>
      </c>
      <c r="M102" s="526">
        <v>1</v>
      </c>
      <c r="N102" s="526">
        <v>8459</v>
      </c>
      <c r="O102" s="530">
        <v>1</v>
      </c>
      <c r="P102" s="530">
        <v>8460</v>
      </c>
      <c r="Q102" s="544">
        <v>1.0001182172833669</v>
      </c>
      <c r="R102" s="531">
        <v>8460</v>
      </c>
    </row>
    <row r="103" spans="1:18" ht="14.4" customHeight="1" x14ac:dyDescent="0.3">
      <c r="A103" s="525" t="s">
        <v>2162</v>
      </c>
      <c r="B103" s="526" t="s">
        <v>2194</v>
      </c>
      <c r="C103" s="526" t="s">
        <v>513</v>
      </c>
      <c r="D103" s="526" t="s">
        <v>2175</v>
      </c>
      <c r="E103" s="526" t="s">
        <v>2337</v>
      </c>
      <c r="F103" s="526" t="s">
        <v>2338</v>
      </c>
      <c r="G103" s="530">
        <v>4</v>
      </c>
      <c r="H103" s="530">
        <v>1020</v>
      </c>
      <c r="I103" s="526">
        <v>0.43758043758043758</v>
      </c>
      <c r="J103" s="526">
        <v>255</v>
      </c>
      <c r="K103" s="530">
        <v>9</v>
      </c>
      <c r="L103" s="530">
        <v>2331</v>
      </c>
      <c r="M103" s="526">
        <v>1</v>
      </c>
      <c r="N103" s="526">
        <v>259</v>
      </c>
      <c r="O103" s="530">
        <v>11</v>
      </c>
      <c r="P103" s="530">
        <v>2849</v>
      </c>
      <c r="Q103" s="544">
        <v>1.2222222222222223</v>
      </c>
      <c r="R103" s="531">
        <v>259</v>
      </c>
    </row>
    <row r="104" spans="1:18" ht="14.4" customHeight="1" x14ac:dyDescent="0.3">
      <c r="A104" s="525" t="s">
        <v>2162</v>
      </c>
      <c r="B104" s="526" t="s">
        <v>2194</v>
      </c>
      <c r="C104" s="526" t="s">
        <v>513</v>
      </c>
      <c r="D104" s="526" t="s">
        <v>2175</v>
      </c>
      <c r="E104" s="526" t="s">
        <v>2339</v>
      </c>
      <c r="F104" s="526" t="s">
        <v>2340</v>
      </c>
      <c r="G104" s="530"/>
      <c r="H104" s="530"/>
      <c r="I104" s="526"/>
      <c r="J104" s="526"/>
      <c r="K104" s="530">
        <v>3</v>
      </c>
      <c r="L104" s="530">
        <v>6159</v>
      </c>
      <c r="M104" s="526">
        <v>1</v>
      </c>
      <c r="N104" s="526">
        <v>2053</v>
      </c>
      <c r="O104" s="530">
        <v>3</v>
      </c>
      <c r="P104" s="530">
        <v>6159</v>
      </c>
      <c r="Q104" s="544">
        <v>1</v>
      </c>
      <c r="R104" s="531">
        <v>2053</v>
      </c>
    </row>
    <row r="105" spans="1:18" ht="14.4" customHeight="1" x14ac:dyDescent="0.3">
      <c r="A105" s="525" t="s">
        <v>2162</v>
      </c>
      <c r="B105" s="526" t="s">
        <v>2194</v>
      </c>
      <c r="C105" s="526" t="s">
        <v>513</v>
      </c>
      <c r="D105" s="526" t="s">
        <v>2175</v>
      </c>
      <c r="E105" s="526" t="s">
        <v>2341</v>
      </c>
      <c r="F105" s="526" t="s">
        <v>2342</v>
      </c>
      <c r="G105" s="530">
        <v>25</v>
      </c>
      <c r="H105" s="530">
        <v>6975</v>
      </c>
      <c r="I105" s="526">
        <v>0.39121655729429583</v>
      </c>
      <c r="J105" s="526">
        <v>279</v>
      </c>
      <c r="K105" s="530">
        <v>63</v>
      </c>
      <c r="L105" s="530">
        <v>17829</v>
      </c>
      <c r="M105" s="526">
        <v>1</v>
      </c>
      <c r="N105" s="526">
        <v>283</v>
      </c>
      <c r="O105" s="530">
        <v>31</v>
      </c>
      <c r="P105" s="530">
        <v>8773</v>
      </c>
      <c r="Q105" s="544">
        <v>0.49206349206349204</v>
      </c>
      <c r="R105" s="531">
        <v>283</v>
      </c>
    </row>
    <row r="106" spans="1:18" ht="14.4" customHeight="1" x14ac:dyDescent="0.3">
      <c r="A106" s="525" t="s">
        <v>2162</v>
      </c>
      <c r="B106" s="526" t="s">
        <v>2194</v>
      </c>
      <c r="C106" s="526" t="s">
        <v>513</v>
      </c>
      <c r="D106" s="526" t="s">
        <v>2175</v>
      </c>
      <c r="E106" s="526" t="s">
        <v>2343</v>
      </c>
      <c r="F106" s="526" t="s">
        <v>2344</v>
      </c>
      <c r="G106" s="530">
        <v>8</v>
      </c>
      <c r="H106" s="530">
        <v>2936</v>
      </c>
      <c r="I106" s="526">
        <v>0.71557397026565928</v>
      </c>
      <c r="J106" s="526">
        <v>367</v>
      </c>
      <c r="K106" s="530">
        <v>11</v>
      </c>
      <c r="L106" s="530">
        <v>4103</v>
      </c>
      <c r="M106" s="526">
        <v>1</v>
      </c>
      <c r="N106" s="526">
        <v>373</v>
      </c>
      <c r="O106" s="530">
        <v>9</v>
      </c>
      <c r="P106" s="530">
        <v>3357</v>
      </c>
      <c r="Q106" s="544">
        <v>0.81818181818181823</v>
      </c>
      <c r="R106" s="531">
        <v>373</v>
      </c>
    </row>
    <row r="107" spans="1:18" ht="14.4" customHeight="1" x14ac:dyDescent="0.3">
      <c r="A107" s="525" t="s">
        <v>2162</v>
      </c>
      <c r="B107" s="526" t="s">
        <v>2194</v>
      </c>
      <c r="C107" s="526" t="s">
        <v>513</v>
      </c>
      <c r="D107" s="526" t="s">
        <v>2175</v>
      </c>
      <c r="E107" s="526" t="s">
        <v>2345</v>
      </c>
      <c r="F107" s="526" t="s">
        <v>2346</v>
      </c>
      <c r="G107" s="530">
        <v>20</v>
      </c>
      <c r="H107" s="530">
        <v>129260</v>
      </c>
      <c r="I107" s="526">
        <v>0.38395846143335383</v>
      </c>
      <c r="J107" s="526">
        <v>6463</v>
      </c>
      <c r="K107" s="530">
        <v>51</v>
      </c>
      <c r="L107" s="530">
        <v>336651</v>
      </c>
      <c r="M107" s="526">
        <v>1</v>
      </c>
      <c r="N107" s="526">
        <v>6601</v>
      </c>
      <c r="O107" s="530"/>
      <c r="P107" s="530"/>
      <c r="Q107" s="544"/>
      <c r="R107" s="531"/>
    </row>
    <row r="108" spans="1:18" ht="14.4" customHeight="1" x14ac:dyDescent="0.3">
      <c r="A108" s="525" t="s">
        <v>2162</v>
      </c>
      <c r="B108" s="526" t="s">
        <v>2194</v>
      </c>
      <c r="C108" s="526" t="s">
        <v>513</v>
      </c>
      <c r="D108" s="526" t="s">
        <v>2175</v>
      </c>
      <c r="E108" s="526" t="s">
        <v>2347</v>
      </c>
      <c r="F108" s="526" t="s">
        <v>2348</v>
      </c>
      <c r="G108" s="530">
        <v>1</v>
      </c>
      <c r="H108" s="530">
        <v>666</v>
      </c>
      <c r="I108" s="526">
        <v>0.9722627737226277</v>
      </c>
      <c r="J108" s="526">
        <v>666</v>
      </c>
      <c r="K108" s="530">
        <v>1</v>
      </c>
      <c r="L108" s="530">
        <v>685</v>
      </c>
      <c r="M108" s="526">
        <v>1</v>
      </c>
      <c r="N108" s="526">
        <v>685</v>
      </c>
      <c r="O108" s="530">
        <v>1</v>
      </c>
      <c r="P108" s="530">
        <v>685</v>
      </c>
      <c r="Q108" s="544">
        <v>1</v>
      </c>
      <c r="R108" s="531">
        <v>685</v>
      </c>
    </row>
    <row r="109" spans="1:18" ht="14.4" customHeight="1" x14ac:dyDescent="0.3">
      <c r="A109" s="525" t="s">
        <v>2162</v>
      </c>
      <c r="B109" s="526" t="s">
        <v>2194</v>
      </c>
      <c r="C109" s="526" t="s">
        <v>513</v>
      </c>
      <c r="D109" s="526" t="s">
        <v>2175</v>
      </c>
      <c r="E109" s="526" t="s">
        <v>2349</v>
      </c>
      <c r="F109" s="526" t="s">
        <v>2350</v>
      </c>
      <c r="G109" s="530"/>
      <c r="H109" s="530"/>
      <c r="I109" s="526"/>
      <c r="J109" s="526"/>
      <c r="K109" s="530">
        <v>1</v>
      </c>
      <c r="L109" s="530">
        <v>352</v>
      </c>
      <c r="M109" s="526">
        <v>1</v>
      </c>
      <c r="N109" s="526">
        <v>352</v>
      </c>
      <c r="O109" s="530">
        <v>4</v>
      </c>
      <c r="P109" s="530">
        <v>1408</v>
      </c>
      <c r="Q109" s="544">
        <v>4</v>
      </c>
      <c r="R109" s="531">
        <v>352</v>
      </c>
    </row>
    <row r="110" spans="1:18" ht="14.4" customHeight="1" x14ac:dyDescent="0.3">
      <c r="A110" s="525" t="s">
        <v>2162</v>
      </c>
      <c r="B110" s="526" t="s">
        <v>2194</v>
      </c>
      <c r="C110" s="526" t="s">
        <v>1137</v>
      </c>
      <c r="D110" s="526" t="s">
        <v>2164</v>
      </c>
      <c r="E110" s="526" t="s">
        <v>2195</v>
      </c>
      <c r="F110" s="526" t="s">
        <v>603</v>
      </c>
      <c r="G110" s="530"/>
      <c r="H110" s="530"/>
      <c r="I110" s="526"/>
      <c r="J110" s="526"/>
      <c r="K110" s="530"/>
      <c r="L110" s="530"/>
      <c r="M110" s="526"/>
      <c r="N110" s="526"/>
      <c r="O110" s="530">
        <v>0</v>
      </c>
      <c r="P110" s="530">
        <v>0</v>
      </c>
      <c r="Q110" s="544"/>
      <c r="R110" s="531"/>
    </row>
    <row r="111" spans="1:18" ht="14.4" customHeight="1" x14ac:dyDescent="0.3">
      <c r="A111" s="525" t="s">
        <v>2162</v>
      </c>
      <c r="B111" s="526" t="s">
        <v>2194</v>
      </c>
      <c r="C111" s="526" t="s">
        <v>1137</v>
      </c>
      <c r="D111" s="526" t="s">
        <v>2164</v>
      </c>
      <c r="E111" s="526" t="s">
        <v>2198</v>
      </c>
      <c r="F111" s="526" t="s">
        <v>633</v>
      </c>
      <c r="G111" s="530">
        <v>0.04</v>
      </c>
      <c r="H111" s="530">
        <v>173.03</v>
      </c>
      <c r="I111" s="526"/>
      <c r="J111" s="526">
        <v>4325.75</v>
      </c>
      <c r="K111" s="530"/>
      <c r="L111" s="530"/>
      <c r="M111" s="526"/>
      <c r="N111" s="526"/>
      <c r="O111" s="530">
        <v>0.17</v>
      </c>
      <c r="P111" s="530">
        <v>840.43999999999994</v>
      </c>
      <c r="Q111" s="544"/>
      <c r="R111" s="531">
        <v>4943.7647058823522</v>
      </c>
    </row>
    <row r="112" spans="1:18" ht="14.4" customHeight="1" x14ac:dyDescent="0.3">
      <c r="A112" s="525" t="s">
        <v>2162</v>
      </c>
      <c r="B112" s="526" t="s">
        <v>2194</v>
      </c>
      <c r="C112" s="526" t="s">
        <v>1137</v>
      </c>
      <c r="D112" s="526" t="s">
        <v>2164</v>
      </c>
      <c r="E112" s="526" t="s">
        <v>2200</v>
      </c>
      <c r="F112" s="526" t="s">
        <v>633</v>
      </c>
      <c r="G112" s="530">
        <v>0.01</v>
      </c>
      <c r="H112" s="530">
        <v>98.87</v>
      </c>
      <c r="I112" s="526">
        <v>0.1052547533374497</v>
      </c>
      <c r="J112" s="526">
        <v>9887</v>
      </c>
      <c r="K112" s="530">
        <v>0.1</v>
      </c>
      <c r="L112" s="530">
        <v>939.34</v>
      </c>
      <c r="M112" s="526">
        <v>1</v>
      </c>
      <c r="N112" s="526">
        <v>9393.4</v>
      </c>
      <c r="O112" s="530">
        <v>0.04</v>
      </c>
      <c r="P112" s="530">
        <v>395.5</v>
      </c>
      <c r="Q112" s="544">
        <v>0.42104030489492622</v>
      </c>
      <c r="R112" s="531">
        <v>9887.5</v>
      </c>
    </row>
    <row r="113" spans="1:18" ht="14.4" customHeight="1" x14ac:dyDescent="0.3">
      <c r="A113" s="525" t="s">
        <v>2162</v>
      </c>
      <c r="B113" s="526" t="s">
        <v>2194</v>
      </c>
      <c r="C113" s="526" t="s">
        <v>1137</v>
      </c>
      <c r="D113" s="526" t="s">
        <v>2164</v>
      </c>
      <c r="E113" s="526" t="s">
        <v>2201</v>
      </c>
      <c r="F113" s="526" t="s">
        <v>2202</v>
      </c>
      <c r="G113" s="530">
        <v>0.01</v>
      </c>
      <c r="H113" s="530">
        <v>46.75</v>
      </c>
      <c r="I113" s="526">
        <v>0.19998288916456344</v>
      </c>
      <c r="J113" s="526">
        <v>4675</v>
      </c>
      <c r="K113" s="530">
        <v>0.05</v>
      </c>
      <c r="L113" s="530">
        <v>233.77</v>
      </c>
      <c r="M113" s="526">
        <v>1</v>
      </c>
      <c r="N113" s="526">
        <v>4675.3999999999996</v>
      </c>
      <c r="O113" s="530">
        <v>0.02</v>
      </c>
      <c r="P113" s="530">
        <v>96.46</v>
      </c>
      <c r="Q113" s="544">
        <v>0.41262779655216664</v>
      </c>
      <c r="R113" s="531">
        <v>4823</v>
      </c>
    </row>
    <row r="114" spans="1:18" ht="14.4" customHeight="1" x14ac:dyDescent="0.3">
      <c r="A114" s="525" t="s">
        <v>2162</v>
      </c>
      <c r="B114" s="526" t="s">
        <v>2194</v>
      </c>
      <c r="C114" s="526" t="s">
        <v>1137</v>
      </c>
      <c r="D114" s="526" t="s">
        <v>2164</v>
      </c>
      <c r="E114" s="526" t="s">
        <v>2203</v>
      </c>
      <c r="F114" s="526" t="s">
        <v>633</v>
      </c>
      <c r="G114" s="530">
        <v>7.0000000000000007E-2</v>
      </c>
      <c r="H114" s="530">
        <v>346.06</v>
      </c>
      <c r="I114" s="526">
        <v>1.3999757271734294</v>
      </c>
      <c r="J114" s="526">
        <v>4943.7142857142853</v>
      </c>
      <c r="K114" s="530">
        <v>0.05</v>
      </c>
      <c r="L114" s="530">
        <v>247.19</v>
      </c>
      <c r="M114" s="526">
        <v>1</v>
      </c>
      <c r="N114" s="526">
        <v>4943.7999999999993</v>
      </c>
      <c r="O114" s="530"/>
      <c r="P114" s="530"/>
      <c r="Q114" s="544"/>
      <c r="R114" s="531"/>
    </row>
    <row r="115" spans="1:18" ht="14.4" customHeight="1" x14ac:dyDescent="0.3">
      <c r="A115" s="525" t="s">
        <v>2162</v>
      </c>
      <c r="B115" s="526" t="s">
        <v>2194</v>
      </c>
      <c r="C115" s="526" t="s">
        <v>1137</v>
      </c>
      <c r="D115" s="526" t="s">
        <v>2164</v>
      </c>
      <c r="E115" s="526" t="s">
        <v>2206</v>
      </c>
      <c r="F115" s="526" t="s">
        <v>607</v>
      </c>
      <c r="G115" s="530"/>
      <c r="H115" s="530"/>
      <c r="I115" s="526"/>
      <c r="J115" s="526"/>
      <c r="K115" s="530">
        <v>0.39</v>
      </c>
      <c r="L115" s="530">
        <v>1759.0900000000001</v>
      </c>
      <c r="M115" s="526">
        <v>1</v>
      </c>
      <c r="N115" s="526">
        <v>4510.4871794871797</v>
      </c>
      <c r="O115" s="530">
        <v>0.38</v>
      </c>
      <c r="P115" s="530">
        <v>1728.0500000000004</v>
      </c>
      <c r="Q115" s="544">
        <v>0.98235451284470965</v>
      </c>
      <c r="R115" s="531">
        <v>4547.5000000000009</v>
      </c>
    </row>
    <row r="116" spans="1:18" ht="14.4" customHeight="1" x14ac:dyDescent="0.3">
      <c r="A116" s="525" t="s">
        <v>2162</v>
      </c>
      <c r="B116" s="526" t="s">
        <v>2194</v>
      </c>
      <c r="C116" s="526" t="s">
        <v>1137</v>
      </c>
      <c r="D116" s="526" t="s">
        <v>2164</v>
      </c>
      <c r="E116" s="526" t="s">
        <v>2207</v>
      </c>
      <c r="F116" s="526" t="s">
        <v>607</v>
      </c>
      <c r="G116" s="530">
        <v>0.53</v>
      </c>
      <c r="H116" s="530">
        <v>4692.62</v>
      </c>
      <c r="I116" s="526">
        <v>0.43131055312038419</v>
      </c>
      <c r="J116" s="526">
        <v>8854</v>
      </c>
      <c r="K116" s="530">
        <v>1.23</v>
      </c>
      <c r="L116" s="530">
        <v>10879.910000000002</v>
      </c>
      <c r="M116" s="526">
        <v>1</v>
      </c>
      <c r="N116" s="526">
        <v>8845.4552845528469</v>
      </c>
      <c r="O116" s="530">
        <v>0.56000000000000005</v>
      </c>
      <c r="P116" s="530">
        <v>5093.29</v>
      </c>
      <c r="Q116" s="544">
        <v>0.46813714451682037</v>
      </c>
      <c r="R116" s="531">
        <v>9095.1607142857138</v>
      </c>
    </row>
    <row r="117" spans="1:18" ht="14.4" customHeight="1" x14ac:dyDescent="0.3">
      <c r="A117" s="525" t="s">
        <v>2162</v>
      </c>
      <c r="B117" s="526" t="s">
        <v>2194</v>
      </c>
      <c r="C117" s="526" t="s">
        <v>1137</v>
      </c>
      <c r="D117" s="526" t="s">
        <v>2164</v>
      </c>
      <c r="E117" s="526" t="s">
        <v>2208</v>
      </c>
      <c r="F117" s="526" t="s">
        <v>675</v>
      </c>
      <c r="G117" s="530">
        <v>1.4300000000000002</v>
      </c>
      <c r="H117" s="530">
        <v>2777.73</v>
      </c>
      <c r="I117" s="526">
        <v>0.55663477762503455</v>
      </c>
      <c r="J117" s="526">
        <v>1942.4685314685312</v>
      </c>
      <c r="K117" s="530">
        <v>2.5700000000000003</v>
      </c>
      <c r="L117" s="530">
        <v>4990.22</v>
      </c>
      <c r="M117" s="526">
        <v>1</v>
      </c>
      <c r="N117" s="526">
        <v>1941.7198443579766</v>
      </c>
      <c r="O117" s="530">
        <v>1.79</v>
      </c>
      <c r="P117" s="530">
        <v>3479.4799999999996</v>
      </c>
      <c r="Q117" s="544">
        <v>0.69725984024752408</v>
      </c>
      <c r="R117" s="531">
        <v>1943.8435754189941</v>
      </c>
    </row>
    <row r="118" spans="1:18" ht="14.4" customHeight="1" x14ac:dyDescent="0.3">
      <c r="A118" s="525" t="s">
        <v>2162</v>
      </c>
      <c r="B118" s="526" t="s">
        <v>2194</v>
      </c>
      <c r="C118" s="526" t="s">
        <v>1137</v>
      </c>
      <c r="D118" s="526" t="s">
        <v>2164</v>
      </c>
      <c r="E118" s="526" t="s">
        <v>2209</v>
      </c>
      <c r="F118" s="526" t="s">
        <v>607</v>
      </c>
      <c r="G118" s="530">
        <v>1.4000000000000001</v>
      </c>
      <c r="H118" s="530">
        <v>2479.09</v>
      </c>
      <c r="I118" s="526">
        <v>2.5454237427356921</v>
      </c>
      <c r="J118" s="526">
        <v>1770.7785714285715</v>
      </c>
      <c r="K118" s="530">
        <v>0.55000000000000004</v>
      </c>
      <c r="L118" s="530">
        <v>973.94</v>
      </c>
      <c r="M118" s="526">
        <v>1</v>
      </c>
      <c r="N118" s="526">
        <v>1770.8</v>
      </c>
      <c r="O118" s="530">
        <v>2.5700000000000003</v>
      </c>
      <c r="P118" s="530">
        <v>4674.8700000000008</v>
      </c>
      <c r="Q118" s="544">
        <v>4.7999568761936056</v>
      </c>
      <c r="R118" s="531">
        <v>1819.0155642023346</v>
      </c>
    </row>
    <row r="119" spans="1:18" ht="14.4" customHeight="1" x14ac:dyDescent="0.3">
      <c r="A119" s="525" t="s">
        <v>2162</v>
      </c>
      <c r="B119" s="526" t="s">
        <v>2194</v>
      </c>
      <c r="C119" s="526" t="s">
        <v>1137</v>
      </c>
      <c r="D119" s="526" t="s">
        <v>2164</v>
      </c>
      <c r="E119" s="526" t="s">
        <v>2210</v>
      </c>
      <c r="F119" s="526" t="s">
        <v>599</v>
      </c>
      <c r="G119" s="530">
        <v>2.1</v>
      </c>
      <c r="H119" s="530">
        <v>1059.29</v>
      </c>
      <c r="I119" s="526">
        <v>1.9966260790892298</v>
      </c>
      <c r="J119" s="526">
        <v>504.4238095238095</v>
      </c>
      <c r="K119" s="530">
        <v>1.0300000000000002</v>
      </c>
      <c r="L119" s="530">
        <v>530.54</v>
      </c>
      <c r="M119" s="526">
        <v>1</v>
      </c>
      <c r="N119" s="526">
        <v>515.08737864077659</v>
      </c>
      <c r="O119" s="530">
        <v>1.1499999999999999</v>
      </c>
      <c r="P119" s="530">
        <v>595.24</v>
      </c>
      <c r="Q119" s="544">
        <v>1.1219512195121952</v>
      </c>
      <c r="R119" s="531">
        <v>517.6</v>
      </c>
    </row>
    <row r="120" spans="1:18" ht="14.4" customHeight="1" x14ac:dyDescent="0.3">
      <c r="A120" s="525" t="s">
        <v>2162</v>
      </c>
      <c r="B120" s="526" t="s">
        <v>2194</v>
      </c>
      <c r="C120" s="526" t="s">
        <v>1137</v>
      </c>
      <c r="D120" s="526" t="s">
        <v>2164</v>
      </c>
      <c r="E120" s="526" t="s">
        <v>2212</v>
      </c>
      <c r="F120" s="526" t="s">
        <v>607</v>
      </c>
      <c r="G120" s="530">
        <v>0.05</v>
      </c>
      <c r="H120" s="530">
        <v>1345.8</v>
      </c>
      <c r="I120" s="526">
        <v>0.38222855893187307</v>
      </c>
      <c r="J120" s="526">
        <v>26915.999999999996</v>
      </c>
      <c r="K120" s="530">
        <v>0.12000000000000001</v>
      </c>
      <c r="L120" s="530">
        <v>3520.9300000000003</v>
      </c>
      <c r="M120" s="526">
        <v>1</v>
      </c>
      <c r="N120" s="526">
        <v>29341.083333333332</v>
      </c>
      <c r="O120" s="530">
        <v>0.03</v>
      </c>
      <c r="P120" s="530">
        <v>836.75</v>
      </c>
      <c r="Q120" s="544">
        <v>0.23765027989764065</v>
      </c>
      <c r="R120" s="531">
        <v>27891.666666666668</v>
      </c>
    </row>
    <row r="121" spans="1:18" ht="14.4" customHeight="1" x14ac:dyDescent="0.3">
      <c r="A121" s="525" t="s">
        <v>2162</v>
      </c>
      <c r="B121" s="526" t="s">
        <v>2194</v>
      </c>
      <c r="C121" s="526" t="s">
        <v>1137</v>
      </c>
      <c r="D121" s="526" t="s">
        <v>2166</v>
      </c>
      <c r="E121" s="526" t="s">
        <v>2351</v>
      </c>
      <c r="F121" s="526" t="s">
        <v>2352</v>
      </c>
      <c r="G121" s="530"/>
      <c r="H121" s="530"/>
      <c r="I121" s="526"/>
      <c r="J121" s="526"/>
      <c r="K121" s="530">
        <v>3</v>
      </c>
      <c r="L121" s="530">
        <v>29349.81</v>
      </c>
      <c r="M121" s="526">
        <v>1</v>
      </c>
      <c r="N121" s="526">
        <v>9783.27</v>
      </c>
      <c r="O121" s="530"/>
      <c r="P121" s="530"/>
      <c r="Q121" s="544"/>
      <c r="R121" s="531"/>
    </row>
    <row r="122" spans="1:18" ht="14.4" customHeight="1" x14ac:dyDescent="0.3">
      <c r="A122" s="525" t="s">
        <v>2162</v>
      </c>
      <c r="B122" s="526" t="s">
        <v>2194</v>
      </c>
      <c r="C122" s="526" t="s">
        <v>1137</v>
      </c>
      <c r="D122" s="526" t="s">
        <v>2166</v>
      </c>
      <c r="E122" s="526" t="s">
        <v>2353</v>
      </c>
      <c r="F122" s="526" t="s">
        <v>2354</v>
      </c>
      <c r="G122" s="530"/>
      <c r="H122" s="530"/>
      <c r="I122" s="526"/>
      <c r="J122" s="526"/>
      <c r="K122" s="530">
        <v>1</v>
      </c>
      <c r="L122" s="530">
        <v>3544</v>
      </c>
      <c r="M122" s="526">
        <v>1</v>
      </c>
      <c r="N122" s="526">
        <v>3544</v>
      </c>
      <c r="O122" s="530"/>
      <c r="P122" s="530"/>
      <c r="Q122" s="544"/>
      <c r="R122" s="531"/>
    </row>
    <row r="123" spans="1:18" ht="14.4" customHeight="1" x14ac:dyDescent="0.3">
      <c r="A123" s="525" t="s">
        <v>2162</v>
      </c>
      <c r="B123" s="526" t="s">
        <v>2194</v>
      </c>
      <c r="C123" s="526" t="s">
        <v>1137</v>
      </c>
      <c r="D123" s="526" t="s">
        <v>2166</v>
      </c>
      <c r="E123" s="526" t="s">
        <v>2213</v>
      </c>
      <c r="F123" s="526" t="s">
        <v>2214</v>
      </c>
      <c r="G123" s="530">
        <v>2</v>
      </c>
      <c r="H123" s="530">
        <v>3414.2</v>
      </c>
      <c r="I123" s="526">
        <v>2</v>
      </c>
      <c r="J123" s="526">
        <v>1707.1</v>
      </c>
      <c r="K123" s="530">
        <v>1</v>
      </c>
      <c r="L123" s="530">
        <v>1707.1</v>
      </c>
      <c r="M123" s="526">
        <v>1</v>
      </c>
      <c r="N123" s="526">
        <v>1707.1</v>
      </c>
      <c r="O123" s="530">
        <v>1</v>
      </c>
      <c r="P123" s="530">
        <v>1707.1</v>
      </c>
      <c r="Q123" s="544">
        <v>1</v>
      </c>
      <c r="R123" s="531">
        <v>1707.1</v>
      </c>
    </row>
    <row r="124" spans="1:18" ht="14.4" customHeight="1" x14ac:dyDescent="0.3">
      <c r="A124" s="525" t="s">
        <v>2162</v>
      </c>
      <c r="B124" s="526" t="s">
        <v>2194</v>
      </c>
      <c r="C124" s="526" t="s">
        <v>1137</v>
      </c>
      <c r="D124" s="526" t="s">
        <v>2166</v>
      </c>
      <c r="E124" s="526" t="s">
        <v>2167</v>
      </c>
      <c r="F124" s="526" t="s">
        <v>2168</v>
      </c>
      <c r="G124" s="530">
        <v>2</v>
      </c>
      <c r="H124" s="530">
        <v>1787.8</v>
      </c>
      <c r="I124" s="526">
        <v>1</v>
      </c>
      <c r="J124" s="526">
        <v>893.9</v>
      </c>
      <c r="K124" s="530">
        <v>2</v>
      </c>
      <c r="L124" s="530">
        <v>1787.8</v>
      </c>
      <c r="M124" s="526">
        <v>1</v>
      </c>
      <c r="N124" s="526">
        <v>893.9</v>
      </c>
      <c r="O124" s="530">
        <v>3</v>
      </c>
      <c r="P124" s="530">
        <v>2681.7</v>
      </c>
      <c r="Q124" s="544">
        <v>1.5</v>
      </c>
      <c r="R124" s="531">
        <v>893.9</v>
      </c>
    </row>
    <row r="125" spans="1:18" ht="14.4" customHeight="1" x14ac:dyDescent="0.3">
      <c r="A125" s="525" t="s">
        <v>2162</v>
      </c>
      <c r="B125" s="526" t="s">
        <v>2194</v>
      </c>
      <c r="C125" s="526" t="s">
        <v>1137</v>
      </c>
      <c r="D125" s="526" t="s">
        <v>2166</v>
      </c>
      <c r="E125" s="526" t="s">
        <v>2169</v>
      </c>
      <c r="F125" s="526" t="s">
        <v>2170</v>
      </c>
      <c r="G125" s="530">
        <v>9</v>
      </c>
      <c r="H125" s="530">
        <v>8045.0999999999995</v>
      </c>
      <c r="I125" s="526">
        <v>0.25714285714285706</v>
      </c>
      <c r="J125" s="526">
        <v>893.9</v>
      </c>
      <c r="K125" s="530">
        <v>35</v>
      </c>
      <c r="L125" s="530">
        <v>31286.500000000007</v>
      </c>
      <c r="M125" s="526">
        <v>1</v>
      </c>
      <c r="N125" s="526">
        <v>893.9000000000002</v>
      </c>
      <c r="O125" s="530">
        <v>71</v>
      </c>
      <c r="P125" s="530">
        <v>63466.900000000023</v>
      </c>
      <c r="Q125" s="544">
        <v>2.0285714285714289</v>
      </c>
      <c r="R125" s="531">
        <v>893.90000000000032</v>
      </c>
    </row>
    <row r="126" spans="1:18" ht="14.4" customHeight="1" x14ac:dyDescent="0.3">
      <c r="A126" s="525" t="s">
        <v>2162</v>
      </c>
      <c r="B126" s="526" t="s">
        <v>2194</v>
      </c>
      <c r="C126" s="526" t="s">
        <v>1137</v>
      </c>
      <c r="D126" s="526" t="s">
        <v>2166</v>
      </c>
      <c r="E126" s="526" t="s">
        <v>2355</v>
      </c>
      <c r="F126" s="526" t="s">
        <v>2356</v>
      </c>
      <c r="G126" s="530">
        <v>10</v>
      </c>
      <c r="H126" s="530">
        <v>20131.400000000001</v>
      </c>
      <c r="I126" s="526">
        <v>1.0000000000000002</v>
      </c>
      <c r="J126" s="526">
        <v>2013.14</v>
      </c>
      <c r="K126" s="530">
        <v>10</v>
      </c>
      <c r="L126" s="530">
        <v>20131.399999999998</v>
      </c>
      <c r="M126" s="526">
        <v>1</v>
      </c>
      <c r="N126" s="526">
        <v>2013.1399999999999</v>
      </c>
      <c r="O126" s="530"/>
      <c r="P126" s="530"/>
      <c r="Q126" s="544"/>
      <c r="R126" s="531"/>
    </row>
    <row r="127" spans="1:18" ht="14.4" customHeight="1" x14ac:dyDescent="0.3">
      <c r="A127" s="525" t="s">
        <v>2162</v>
      </c>
      <c r="B127" s="526" t="s">
        <v>2194</v>
      </c>
      <c r="C127" s="526" t="s">
        <v>1137</v>
      </c>
      <c r="D127" s="526" t="s">
        <v>2166</v>
      </c>
      <c r="E127" s="526" t="s">
        <v>2171</v>
      </c>
      <c r="F127" s="526" t="s">
        <v>2172</v>
      </c>
      <c r="G127" s="530">
        <v>80</v>
      </c>
      <c r="H127" s="530">
        <v>40880</v>
      </c>
      <c r="I127" s="526">
        <v>0.898876404494382</v>
      </c>
      <c r="J127" s="526">
        <v>511</v>
      </c>
      <c r="K127" s="530">
        <v>89</v>
      </c>
      <c r="L127" s="530">
        <v>45479</v>
      </c>
      <c r="M127" s="526">
        <v>1</v>
      </c>
      <c r="N127" s="526">
        <v>511</v>
      </c>
      <c r="O127" s="530">
        <v>34</v>
      </c>
      <c r="P127" s="530">
        <v>17374</v>
      </c>
      <c r="Q127" s="544">
        <v>0.38202247191011235</v>
      </c>
      <c r="R127" s="531">
        <v>511</v>
      </c>
    </row>
    <row r="128" spans="1:18" ht="14.4" customHeight="1" x14ac:dyDescent="0.3">
      <c r="A128" s="525" t="s">
        <v>2162</v>
      </c>
      <c r="B128" s="526" t="s">
        <v>2194</v>
      </c>
      <c r="C128" s="526" t="s">
        <v>1137</v>
      </c>
      <c r="D128" s="526" t="s">
        <v>2166</v>
      </c>
      <c r="E128" s="526" t="s">
        <v>2357</v>
      </c>
      <c r="F128" s="526" t="s">
        <v>2358</v>
      </c>
      <c r="G128" s="530">
        <v>27</v>
      </c>
      <c r="H128" s="530">
        <v>263066.40000000002</v>
      </c>
      <c r="I128" s="526">
        <v>1</v>
      </c>
      <c r="J128" s="526">
        <v>9743.2000000000007</v>
      </c>
      <c r="K128" s="530">
        <v>27</v>
      </c>
      <c r="L128" s="530">
        <v>263066.40000000002</v>
      </c>
      <c r="M128" s="526">
        <v>1</v>
      </c>
      <c r="N128" s="526">
        <v>9743.2000000000007</v>
      </c>
      <c r="O128" s="530">
        <v>39</v>
      </c>
      <c r="P128" s="530">
        <v>379984.8000000001</v>
      </c>
      <c r="Q128" s="544">
        <v>1.4444444444444446</v>
      </c>
      <c r="R128" s="531">
        <v>9743.2000000000025</v>
      </c>
    </row>
    <row r="129" spans="1:18" ht="14.4" customHeight="1" x14ac:dyDescent="0.3">
      <c r="A129" s="525" t="s">
        <v>2162</v>
      </c>
      <c r="B129" s="526" t="s">
        <v>2194</v>
      </c>
      <c r="C129" s="526" t="s">
        <v>1137</v>
      </c>
      <c r="D129" s="526" t="s">
        <v>2166</v>
      </c>
      <c r="E129" s="526" t="s">
        <v>2359</v>
      </c>
      <c r="F129" s="526" t="s">
        <v>2360</v>
      </c>
      <c r="G129" s="530">
        <v>12</v>
      </c>
      <c r="H129" s="530">
        <v>43516.32</v>
      </c>
      <c r="I129" s="526">
        <v>0.75</v>
      </c>
      <c r="J129" s="526">
        <v>3626.36</v>
      </c>
      <c r="K129" s="530">
        <v>16</v>
      </c>
      <c r="L129" s="530">
        <v>58021.760000000002</v>
      </c>
      <c r="M129" s="526">
        <v>1</v>
      </c>
      <c r="N129" s="526">
        <v>3626.36</v>
      </c>
      <c r="O129" s="530">
        <v>14</v>
      </c>
      <c r="P129" s="530">
        <v>50769.04</v>
      </c>
      <c r="Q129" s="544">
        <v>0.875</v>
      </c>
      <c r="R129" s="531">
        <v>3626.36</v>
      </c>
    </row>
    <row r="130" spans="1:18" ht="14.4" customHeight="1" x14ac:dyDescent="0.3">
      <c r="A130" s="525" t="s">
        <v>2162</v>
      </c>
      <c r="B130" s="526" t="s">
        <v>2194</v>
      </c>
      <c r="C130" s="526" t="s">
        <v>1137</v>
      </c>
      <c r="D130" s="526" t="s">
        <v>2166</v>
      </c>
      <c r="E130" s="526" t="s">
        <v>2361</v>
      </c>
      <c r="F130" s="526" t="s">
        <v>2362</v>
      </c>
      <c r="G130" s="530"/>
      <c r="H130" s="530"/>
      <c r="I130" s="526"/>
      <c r="J130" s="526"/>
      <c r="K130" s="530">
        <v>1</v>
      </c>
      <c r="L130" s="530">
        <v>599.25</v>
      </c>
      <c r="M130" s="526">
        <v>1</v>
      </c>
      <c r="N130" s="526">
        <v>599.25</v>
      </c>
      <c r="O130" s="530">
        <v>1</v>
      </c>
      <c r="P130" s="530">
        <v>599.25</v>
      </c>
      <c r="Q130" s="544">
        <v>1</v>
      </c>
      <c r="R130" s="531">
        <v>599.25</v>
      </c>
    </row>
    <row r="131" spans="1:18" ht="14.4" customHeight="1" x14ac:dyDescent="0.3">
      <c r="A131" s="525" t="s">
        <v>2162</v>
      </c>
      <c r="B131" s="526" t="s">
        <v>2194</v>
      </c>
      <c r="C131" s="526" t="s">
        <v>1137</v>
      </c>
      <c r="D131" s="526" t="s">
        <v>2166</v>
      </c>
      <c r="E131" s="526" t="s">
        <v>2363</v>
      </c>
      <c r="F131" s="526" t="s">
        <v>2364</v>
      </c>
      <c r="G131" s="530"/>
      <c r="H131" s="530"/>
      <c r="I131" s="526"/>
      <c r="J131" s="526"/>
      <c r="K131" s="530">
        <v>2</v>
      </c>
      <c r="L131" s="530">
        <v>9055.7999999999993</v>
      </c>
      <c r="M131" s="526">
        <v>1</v>
      </c>
      <c r="N131" s="526">
        <v>4527.8999999999996</v>
      </c>
      <c r="O131" s="530">
        <v>0</v>
      </c>
      <c r="P131" s="530">
        <v>0</v>
      </c>
      <c r="Q131" s="544">
        <v>0</v>
      </c>
      <c r="R131" s="531"/>
    </row>
    <row r="132" spans="1:18" ht="14.4" customHeight="1" x14ac:dyDescent="0.3">
      <c r="A132" s="525" t="s">
        <v>2162</v>
      </c>
      <c r="B132" s="526" t="s">
        <v>2194</v>
      </c>
      <c r="C132" s="526" t="s">
        <v>1137</v>
      </c>
      <c r="D132" s="526" t="s">
        <v>2166</v>
      </c>
      <c r="E132" s="526" t="s">
        <v>2173</v>
      </c>
      <c r="F132" s="526" t="s">
        <v>2174</v>
      </c>
      <c r="G132" s="530"/>
      <c r="H132" s="530"/>
      <c r="I132" s="526"/>
      <c r="J132" s="526"/>
      <c r="K132" s="530">
        <v>1</v>
      </c>
      <c r="L132" s="530">
        <v>2093</v>
      </c>
      <c r="M132" s="526">
        <v>1</v>
      </c>
      <c r="N132" s="526">
        <v>2093</v>
      </c>
      <c r="O132" s="530">
        <v>8</v>
      </c>
      <c r="P132" s="530">
        <v>16744</v>
      </c>
      <c r="Q132" s="544">
        <v>8</v>
      </c>
      <c r="R132" s="531">
        <v>2093</v>
      </c>
    </row>
    <row r="133" spans="1:18" ht="14.4" customHeight="1" x14ac:dyDescent="0.3">
      <c r="A133" s="525" t="s">
        <v>2162</v>
      </c>
      <c r="B133" s="526" t="s">
        <v>2194</v>
      </c>
      <c r="C133" s="526" t="s">
        <v>1137</v>
      </c>
      <c r="D133" s="526" t="s">
        <v>2166</v>
      </c>
      <c r="E133" s="526" t="s">
        <v>2365</v>
      </c>
      <c r="F133" s="526" t="s">
        <v>2366</v>
      </c>
      <c r="G133" s="530"/>
      <c r="H133" s="530"/>
      <c r="I133" s="526"/>
      <c r="J133" s="526"/>
      <c r="K133" s="530"/>
      <c r="L133" s="530"/>
      <c r="M133" s="526"/>
      <c r="N133" s="526"/>
      <c r="O133" s="530">
        <v>1</v>
      </c>
      <c r="P133" s="530">
        <v>1570.6</v>
      </c>
      <c r="Q133" s="544"/>
      <c r="R133" s="531">
        <v>1570.6</v>
      </c>
    </row>
    <row r="134" spans="1:18" ht="14.4" customHeight="1" x14ac:dyDescent="0.3">
      <c r="A134" s="525" t="s">
        <v>2162</v>
      </c>
      <c r="B134" s="526" t="s">
        <v>2194</v>
      </c>
      <c r="C134" s="526" t="s">
        <v>1137</v>
      </c>
      <c r="D134" s="526" t="s">
        <v>2175</v>
      </c>
      <c r="E134" s="526" t="s">
        <v>2241</v>
      </c>
      <c r="F134" s="526" t="s">
        <v>2242</v>
      </c>
      <c r="G134" s="530">
        <v>26</v>
      </c>
      <c r="H134" s="530">
        <v>5122</v>
      </c>
      <c r="I134" s="526">
        <v>0.37856614929785659</v>
      </c>
      <c r="J134" s="526">
        <v>197</v>
      </c>
      <c r="K134" s="530">
        <v>66</v>
      </c>
      <c r="L134" s="530">
        <v>13530</v>
      </c>
      <c r="M134" s="526">
        <v>1</v>
      </c>
      <c r="N134" s="526">
        <v>205</v>
      </c>
      <c r="O134" s="530">
        <v>66</v>
      </c>
      <c r="P134" s="530">
        <v>13530</v>
      </c>
      <c r="Q134" s="544">
        <v>1</v>
      </c>
      <c r="R134" s="531">
        <v>205</v>
      </c>
    </row>
    <row r="135" spans="1:18" ht="14.4" customHeight="1" x14ac:dyDescent="0.3">
      <c r="A135" s="525" t="s">
        <v>2162</v>
      </c>
      <c r="B135" s="526" t="s">
        <v>2194</v>
      </c>
      <c r="C135" s="526" t="s">
        <v>1137</v>
      </c>
      <c r="D135" s="526" t="s">
        <v>2175</v>
      </c>
      <c r="E135" s="526" t="s">
        <v>2176</v>
      </c>
      <c r="F135" s="526" t="s">
        <v>2177</v>
      </c>
      <c r="G135" s="530">
        <v>15</v>
      </c>
      <c r="H135" s="530">
        <v>525</v>
      </c>
      <c r="I135" s="526">
        <v>5.2747915201446803E-2</v>
      </c>
      <c r="J135" s="526">
        <v>35</v>
      </c>
      <c r="K135" s="530">
        <v>269</v>
      </c>
      <c r="L135" s="530">
        <v>9953</v>
      </c>
      <c r="M135" s="526">
        <v>1</v>
      </c>
      <c r="N135" s="526">
        <v>37</v>
      </c>
      <c r="O135" s="530">
        <v>271</v>
      </c>
      <c r="P135" s="530">
        <v>10027</v>
      </c>
      <c r="Q135" s="544">
        <v>1.0074349442379182</v>
      </c>
      <c r="R135" s="531">
        <v>37</v>
      </c>
    </row>
    <row r="136" spans="1:18" ht="14.4" customHeight="1" x14ac:dyDescent="0.3">
      <c r="A136" s="525" t="s">
        <v>2162</v>
      </c>
      <c r="B136" s="526" t="s">
        <v>2194</v>
      </c>
      <c r="C136" s="526" t="s">
        <v>1137</v>
      </c>
      <c r="D136" s="526" t="s">
        <v>2175</v>
      </c>
      <c r="E136" s="526" t="s">
        <v>2178</v>
      </c>
      <c r="F136" s="526" t="s">
        <v>2179</v>
      </c>
      <c r="G136" s="530"/>
      <c r="H136" s="530"/>
      <c r="I136" s="526"/>
      <c r="J136" s="526"/>
      <c r="K136" s="530"/>
      <c r="L136" s="530"/>
      <c r="M136" s="526"/>
      <c r="N136" s="526"/>
      <c r="O136" s="530">
        <v>1</v>
      </c>
      <c r="P136" s="530">
        <v>111.11</v>
      </c>
      <c r="Q136" s="544"/>
      <c r="R136" s="531">
        <v>111.11</v>
      </c>
    </row>
    <row r="137" spans="1:18" ht="14.4" customHeight="1" x14ac:dyDescent="0.3">
      <c r="A137" s="525" t="s">
        <v>2162</v>
      </c>
      <c r="B137" s="526" t="s">
        <v>2194</v>
      </c>
      <c r="C137" s="526" t="s">
        <v>1137</v>
      </c>
      <c r="D137" s="526" t="s">
        <v>2175</v>
      </c>
      <c r="E137" s="526" t="s">
        <v>2243</v>
      </c>
      <c r="F137" s="526" t="s">
        <v>2244</v>
      </c>
      <c r="G137" s="530">
        <v>170</v>
      </c>
      <c r="H137" s="530">
        <v>35190</v>
      </c>
      <c r="I137" s="526">
        <v>1.6858292612819776</v>
      </c>
      <c r="J137" s="526">
        <v>207</v>
      </c>
      <c r="K137" s="530">
        <v>98</v>
      </c>
      <c r="L137" s="530">
        <v>20874</v>
      </c>
      <c r="M137" s="526">
        <v>1</v>
      </c>
      <c r="N137" s="526">
        <v>213</v>
      </c>
      <c r="O137" s="530">
        <v>91</v>
      </c>
      <c r="P137" s="530">
        <v>19383</v>
      </c>
      <c r="Q137" s="544">
        <v>0.9285714285714286</v>
      </c>
      <c r="R137" s="531">
        <v>213</v>
      </c>
    </row>
    <row r="138" spans="1:18" ht="14.4" customHeight="1" x14ac:dyDescent="0.3">
      <c r="A138" s="525" t="s">
        <v>2162</v>
      </c>
      <c r="B138" s="526" t="s">
        <v>2194</v>
      </c>
      <c r="C138" s="526" t="s">
        <v>1137</v>
      </c>
      <c r="D138" s="526" t="s">
        <v>2175</v>
      </c>
      <c r="E138" s="526" t="s">
        <v>2245</v>
      </c>
      <c r="F138" s="526" t="s">
        <v>2246</v>
      </c>
      <c r="G138" s="530">
        <v>95</v>
      </c>
      <c r="H138" s="530">
        <v>14345</v>
      </c>
      <c r="I138" s="526">
        <v>0.88988833746898266</v>
      </c>
      <c r="J138" s="526">
        <v>151</v>
      </c>
      <c r="K138" s="530">
        <v>104</v>
      </c>
      <c r="L138" s="530">
        <v>16120</v>
      </c>
      <c r="M138" s="526">
        <v>1</v>
      </c>
      <c r="N138" s="526">
        <v>155</v>
      </c>
      <c r="O138" s="530">
        <v>106</v>
      </c>
      <c r="P138" s="530">
        <v>16430</v>
      </c>
      <c r="Q138" s="544">
        <v>1.0192307692307692</v>
      </c>
      <c r="R138" s="531">
        <v>155</v>
      </c>
    </row>
    <row r="139" spans="1:18" ht="14.4" customHeight="1" x14ac:dyDescent="0.3">
      <c r="A139" s="525" t="s">
        <v>2162</v>
      </c>
      <c r="B139" s="526" t="s">
        <v>2194</v>
      </c>
      <c r="C139" s="526" t="s">
        <v>1137</v>
      </c>
      <c r="D139" s="526" t="s">
        <v>2175</v>
      </c>
      <c r="E139" s="526" t="s">
        <v>2247</v>
      </c>
      <c r="F139" s="526" t="s">
        <v>2248</v>
      </c>
      <c r="G139" s="530">
        <v>438</v>
      </c>
      <c r="H139" s="530">
        <v>80154</v>
      </c>
      <c r="I139" s="526">
        <v>0.86767412154409063</v>
      </c>
      <c r="J139" s="526">
        <v>183</v>
      </c>
      <c r="K139" s="530">
        <v>494</v>
      </c>
      <c r="L139" s="530">
        <v>92378</v>
      </c>
      <c r="M139" s="526">
        <v>1</v>
      </c>
      <c r="N139" s="526">
        <v>187</v>
      </c>
      <c r="O139" s="530">
        <v>474</v>
      </c>
      <c r="P139" s="530">
        <v>88638</v>
      </c>
      <c r="Q139" s="544">
        <v>0.95951417004048578</v>
      </c>
      <c r="R139" s="531">
        <v>187</v>
      </c>
    </row>
    <row r="140" spans="1:18" ht="14.4" customHeight="1" x14ac:dyDescent="0.3">
      <c r="A140" s="525" t="s">
        <v>2162</v>
      </c>
      <c r="B140" s="526" t="s">
        <v>2194</v>
      </c>
      <c r="C140" s="526" t="s">
        <v>1137</v>
      </c>
      <c r="D140" s="526" t="s">
        <v>2175</v>
      </c>
      <c r="E140" s="526" t="s">
        <v>2249</v>
      </c>
      <c r="F140" s="526" t="s">
        <v>2250</v>
      </c>
      <c r="G140" s="530">
        <v>3274</v>
      </c>
      <c r="H140" s="530">
        <v>409250</v>
      </c>
      <c r="I140" s="526">
        <v>0.96974996208674558</v>
      </c>
      <c r="J140" s="526">
        <v>125</v>
      </c>
      <c r="K140" s="530">
        <v>3297</v>
      </c>
      <c r="L140" s="530">
        <v>422016</v>
      </c>
      <c r="M140" s="526">
        <v>1</v>
      </c>
      <c r="N140" s="526">
        <v>128</v>
      </c>
      <c r="O140" s="530">
        <v>3453</v>
      </c>
      <c r="P140" s="530">
        <v>441984</v>
      </c>
      <c r="Q140" s="544">
        <v>1.0473157415832575</v>
      </c>
      <c r="R140" s="531">
        <v>128</v>
      </c>
    </row>
    <row r="141" spans="1:18" ht="14.4" customHeight="1" x14ac:dyDescent="0.3">
      <c r="A141" s="525" t="s">
        <v>2162</v>
      </c>
      <c r="B141" s="526" t="s">
        <v>2194</v>
      </c>
      <c r="C141" s="526" t="s">
        <v>1137</v>
      </c>
      <c r="D141" s="526" t="s">
        <v>2175</v>
      </c>
      <c r="E141" s="526" t="s">
        <v>2251</v>
      </c>
      <c r="F141" s="526" t="s">
        <v>2252</v>
      </c>
      <c r="G141" s="530">
        <v>5317</v>
      </c>
      <c r="H141" s="530">
        <v>1164423</v>
      </c>
      <c r="I141" s="526">
        <v>0.91527218276784983</v>
      </c>
      <c r="J141" s="526">
        <v>219</v>
      </c>
      <c r="K141" s="530">
        <v>5705</v>
      </c>
      <c r="L141" s="530">
        <v>1272215</v>
      </c>
      <c r="M141" s="526">
        <v>1</v>
      </c>
      <c r="N141" s="526">
        <v>223</v>
      </c>
      <c r="O141" s="530">
        <v>5788</v>
      </c>
      <c r="P141" s="530">
        <v>1290724</v>
      </c>
      <c r="Q141" s="544">
        <v>1.0145486415425067</v>
      </c>
      <c r="R141" s="531">
        <v>223</v>
      </c>
    </row>
    <row r="142" spans="1:18" ht="14.4" customHeight="1" x14ac:dyDescent="0.3">
      <c r="A142" s="525" t="s">
        <v>2162</v>
      </c>
      <c r="B142" s="526" t="s">
        <v>2194</v>
      </c>
      <c r="C142" s="526" t="s">
        <v>1137</v>
      </c>
      <c r="D142" s="526" t="s">
        <v>2175</v>
      </c>
      <c r="E142" s="526" t="s">
        <v>2253</v>
      </c>
      <c r="F142" s="526" t="s">
        <v>2254</v>
      </c>
      <c r="G142" s="530">
        <v>18</v>
      </c>
      <c r="H142" s="530">
        <v>3942</v>
      </c>
      <c r="I142" s="526">
        <v>0.73654708520179368</v>
      </c>
      <c r="J142" s="526">
        <v>219</v>
      </c>
      <c r="K142" s="530">
        <v>24</v>
      </c>
      <c r="L142" s="530">
        <v>5352</v>
      </c>
      <c r="M142" s="526">
        <v>1</v>
      </c>
      <c r="N142" s="526">
        <v>223</v>
      </c>
      <c r="O142" s="530">
        <v>17</v>
      </c>
      <c r="P142" s="530">
        <v>3791</v>
      </c>
      <c r="Q142" s="544">
        <v>0.70833333333333337</v>
      </c>
      <c r="R142" s="531">
        <v>223</v>
      </c>
    </row>
    <row r="143" spans="1:18" ht="14.4" customHeight="1" x14ac:dyDescent="0.3">
      <c r="A143" s="525" t="s">
        <v>2162</v>
      </c>
      <c r="B143" s="526" t="s">
        <v>2194</v>
      </c>
      <c r="C143" s="526" t="s">
        <v>1137</v>
      </c>
      <c r="D143" s="526" t="s">
        <v>2175</v>
      </c>
      <c r="E143" s="526" t="s">
        <v>2255</v>
      </c>
      <c r="F143" s="526" t="s">
        <v>2256</v>
      </c>
      <c r="G143" s="530">
        <v>16</v>
      </c>
      <c r="H143" s="530">
        <v>5552</v>
      </c>
      <c r="I143" s="526">
        <v>1.5728045325779036</v>
      </c>
      <c r="J143" s="526">
        <v>347</v>
      </c>
      <c r="K143" s="530">
        <v>10</v>
      </c>
      <c r="L143" s="530">
        <v>3530</v>
      </c>
      <c r="M143" s="526">
        <v>1</v>
      </c>
      <c r="N143" s="526">
        <v>353</v>
      </c>
      <c r="O143" s="530">
        <v>11</v>
      </c>
      <c r="P143" s="530">
        <v>3883</v>
      </c>
      <c r="Q143" s="544">
        <v>1.1000000000000001</v>
      </c>
      <c r="R143" s="531">
        <v>353</v>
      </c>
    </row>
    <row r="144" spans="1:18" ht="14.4" customHeight="1" x14ac:dyDescent="0.3">
      <c r="A144" s="525" t="s">
        <v>2162</v>
      </c>
      <c r="B144" s="526" t="s">
        <v>2194</v>
      </c>
      <c r="C144" s="526" t="s">
        <v>1137</v>
      </c>
      <c r="D144" s="526" t="s">
        <v>2175</v>
      </c>
      <c r="E144" s="526" t="s">
        <v>2257</v>
      </c>
      <c r="F144" s="526" t="s">
        <v>2258</v>
      </c>
      <c r="G144" s="530">
        <v>138</v>
      </c>
      <c r="H144" s="530">
        <v>30498</v>
      </c>
      <c r="I144" s="526">
        <v>0.72484848484848485</v>
      </c>
      <c r="J144" s="526">
        <v>221</v>
      </c>
      <c r="K144" s="530">
        <v>187</v>
      </c>
      <c r="L144" s="530">
        <v>42075</v>
      </c>
      <c r="M144" s="526">
        <v>1</v>
      </c>
      <c r="N144" s="526">
        <v>225</v>
      </c>
      <c r="O144" s="530">
        <v>149</v>
      </c>
      <c r="P144" s="530">
        <v>33525</v>
      </c>
      <c r="Q144" s="544">
        <v>0.79679144385026734</v>
      </c>
      <c r="R144" s="531">
        <v>225</v>
      </c>
    </row>
    <row r="145" spans="1:18" ht="14.4" customHeight="1" x14ac:dyDescent="0.3">
      <c r="A145" s="525" t="s">
        <v>2162</v>
      </c>
      <c r="B145" s="526" t="s">
        <v>2194</v>
      </c>
      <c r="C145" s="526" t="s">
        <v>1137</v>
      </c>
      <c r="D145" s="526" t="s">
        <v>2175</v>
      </c>
      <c r="E145" s="526" t="s">
        <v>2259</v>
      </c>
      <c r="F145" s="526" t="s">
        <v>2260</v>
      </c>
      <c r="G145" s="530">
        <v>7</v>
      </c>
      <c r="H145" s="530">
        <v>4291</v>
      </c>
      <c r="I145" s="526">
        <v>1.1442666666666668</v>
      </c>
      <c r="J145" s="526">
        <v>613</v>
      </c>
      <c r="K145" s="530">
        <v>6</v>
      </c>
      <c r="L145" s="530">
        <v>3750</v>
      </c>
      <c r="M145" s="526">
        <v>1</v>
      </c>
      <c r="N145" s="526">
        <v>625</v>
      </c>
      <c r="O145" s="530">
        <v>3</v>
      </c>
      <c r="P145" s="530">
        <v>1878</v>
      </c>
      <c r="Q145" s="544">
        <v>0.50080000000000002</v>
      </c>
      <c r="R145" s="531">
        <v>626</v>
      </c>
    </row>
    <row r="146" spans="1:18" ht="14.4" customHeight="1" x14ac:dyDescent="0.3">
      <c r="A146" s="525" t="s">
        <v>2162</v>
      </c>
      <c r="B146" s="526" t="s">
        <v>2194</v>
      </c>
      <c r="C146" s="526" t="s">
        <v>1137</v>
      </c>
      <c r="D146" s="526" t="s">
        <v>2175</v>
      </c>
      <c r="E146" s="526" t="s">
        <v>2263</v>
      </c>
      <c r="F146" s="526" t="s">
        <v>2264</v>
      </c>
      <c r="G146" s="530">
        <v>11</v>
      </c>
      <c r="H146" s="530">
        <v>11286</v>
      </c>
      <c r="I146" s="526">
        <v>0.77588340437233605</v>
      </c>
      <c r="J146" s="526">
        <v>1026</v>
      </c>
      <c r="K146" s="530">
        <v>14</v>
      </c>
      <c r="L146" s="530">
        <v>14546</v>
      </c>
      <c r="M146" s="526">
        <v>1</v>
      </c>
      <c r="N146" s="526">
        <v>1039</v>
      </c>
      <c r="O146" s="530">
        <v>14</v>
      </c>
      <c r="P146" s="530">
        <v>14560</v>
      </c>
      <c r="Q146" s="544">
        <v>1.0009624639076036</v>
      </c>
      <c r="R146" s="531">
        <v>1040</v>
      </c>
    </row>
    <row r="147" spans="1:18" ht="14.4" customHeight="1" x14ac:dyDescent="0.3">
      <c r="A147" s="525" t="s">
        <v>2162</v>
      </c>
      <c r="B147" s="526" t="s">
        <v>2194</v>
      </c>
      <c r="C147" s="526" t="s">
        <v>1137</v>
      </c>
      <c r="D147" s="526" t="s">
        <v>2175</v>
      </c>
      <c r="E147" s="526" t="s">
        <v>2367</v>
      </c>
      <c r="F147" s="526" t="s">
        <v>2368</v>
      </c>
      <c r="G147" s="530">
        <v>44</v>
      </c>
      <c r="H147" s="530">
        <v>19888</v>
      </c>
      <c r="I147" s="526">
        <v>0.60894060012247397</v>
      </c>
      <c r="J147" s="526">
        <v>452</v>
      </c>
      <c r="K147" s="530">
        <v>71</v>
      </c>
      <c r="L147" s="530">
        <v>32660</v>
      </c>
      <c r="M147" s="526">
        <v>1</v>
      </c>
      <c r="N147" s="526">
        <v>460</v>
      </c>
      <c r="O147" s="530">
        <v>52</v>
      </c>
      <c r="P147" s="530">
        <v>23920</v>
      </c>
      <c r="Q147" s="544">
        <v>0.73239436619718312</v>
      </c>
      <c r="R147" s="531">
        <v>460</v>
      </c>
    </row>
    <row r="148" spans="1:18" ht="14.4" customHeight="1" x14ac:dyDescent="0.3">
      <c r="A148" s="525" t="s">
        <v>2162</v>
      </c>
      <c r="B148" s="526" t="s">
        <v>2194</v>
      </c>
      <c r="C148" s="526" t="s">
        <v>1137</v>
      </c>
      <c r="D148" s="526" t="s">
        <v>2175</v>
      </c>
      <c r="E148" s="526" t="s">
        <v>2269</v>
      </c>
      <c r="F148" s="526" t="s">
        <v>2270</v>
      </c>
      <c r="G148" s="530">
        <v>11</v>
      </c>
      <c r="H148" s="530">
        <v>2849</v>
      </c>
      <c r="I148" s="526"/>
      <c r="J148" s="526">
        <v>259</v>
      </c>
      <c r="K148" s="530"/>
      <c r="L148" s="530"/>
      <c r="M148" s="526"/>
      <c r="N148" s="526"/>
      <c r="O148" s="530">
        <v>4</v>
      </c>
      <c r="P148" s="530">
        <v>1060</v>
      </c>
      <c r="Q148" s="544"/>
      <c r="R148" s="531">
        <v>265</v>
      </c>
    </row>
    <row r="149" spans="1:18" ht="14.4" customHeight="1" x14ac:dyDescent="0.3">
      <c r="A149" s="525" t="s">
        <v>2162</v>
      </c>
      <c r="B149" s="526" t="s">
        <v>2194</v>
      </c>
      <c r="C149" s="526" t="s">
        <v>1137</v>
      </c>
      <c r="D149" s="526" t="s">
        <v>2175</v>
      </c>
      <c r="E149" s="526" t="s">
        <v>2271</v>
      </c>
      <c r="F149" s="526" t="s">
        <v>2272</v>
      </c>
      <c r="G149" s="530">
        <v>126</v>
      </c>
      <c r="H149" s="530">
        <v>41580</v>
      </c>
      <c r="I149" s="526">
        <v>0.7354345749761223</v>
      </c>
      <c r="J149" s="526">
        <v>330</v>
      </c>
      <c r="K149" s="530">
        <v>162</v>
      </c>
      <c r="L149" s="530">
        <v>56538</v>
      </c>
      <c r="M149" s="526">
        <v>1</v>
      </c>
      <c r="N149" s="526">
        <v>349</v>
      </c>
      <c r="O149" s="530">
        <v>142</v>
      </c>
      <c r="P149" s="530">
        <v>49700</v>
      </c>
      <c r="Q149" s="544">
        <v>0.87905479500512929</v>
      </c>
      <c r="R149" s="531">
        <v>350</v>
      </c>
    </row>
    <row r="150" spans="1:18" ht="14.4" customHeight="1" x14ac:dyDescent="0.3">
      <c r="A150" s="525" t="s">
        <v>2162</v>
      </c>
      <c r="B150" s="526" t="s">
        <v>2194</v>
      </c>
      <c r="C150" s="526" t="s">
        <v>1137</v>
      </c>
      <c r="D150" s="526" t="s">
        <v>2175</v>
      </c>
      <c r="E150" s="526" t="s">
        <v>2369</v>
      </c>
      <c r="F150" s="526" t="s">
        <v>2370</v>
      </c>
      <c r="G150" s="530"/>
      <c r="H150" s="530"/>
      <c r="I150" s="526"/>
      <c r="J150" s="526"/>
      <c r="K150" s="530">
        <v>1</v>
      </c>
      <c r="L150" s="530">
        <v>1144</v>
      </c>
      <c r="M150" s="526">
        <v>1</v>
      </c>
      <c r="N150" s="526">
        <v>1144</v>
      </c>
      <c r="O150" s="530">
        <v>4</v>
      </c>
      <c r="P150" s="530">
        <v>4576</v>
      </c>
      <c r="Q150" s="544">
        <v>4</v>
      </c>
      <c r="R150" s="531">
        <v>1144</v>
      </c>
    </row>
    <row r="151" spans="1:18" ht="14.4" customHeight="1" x14ac:dyDescent="0.3">
      <c r="A151" s="525" t="s">
        <v>2162</v>
      </c>
      <c r="B151" s="526" t="s">
        <v>2194</v>
      </c>
      <c r="C151" s="526" t="s">
        <v>1137</v>
      </c>
      <c r="D151" s="526" t="s">
        <v>2175</v>
      </c>
      <c r="E151" s="526" t="s">
        <v>2371</v>
      </c>
      <c r="F151" s="526" t="s">
        <v>2372</v>
      </c>
      <c r="G151" s="530">
        <v>28</v>
      </c>
      <c r="H151" s="530">
        <v>131992</v>
      </c>
      <c r="I151" s="526">
        <v>0.95119086224912619</v>
      </c>
      <c r="J151" s="526">
        <v>4714</v>
      </c>
      <c r="K151" s="530">
        <v>29</v>
      </c>
      <c r="L151" s="530">
        <v>138765</v>
      </c>
      <c r="M151" s="526">
        <v>1</v>
      </c>
      <c r="N151" s="526">
        <v>4785</v>
      </c>
      <c r="O151" s="530">
        <v>38</v>
      </c>
      <c r="P151" s="530">
        <v>181868</v>
      </c>
      <c r="Q151" s="544">
        <v>1.310618671855295</v>
      </c>
      <c r="R151" s="531">
        <v>4786</v>
      </c>
    </row>
    <row r="152" spans="1:18" ht="14.4" customHeight="1" x14ac:dyDescent="0.3">
      <c r="A152" s="525" t="s">
        <v>2162</v>
      </c>
      <c r="B152" s="526" t="s">
        <v>2194</v>
      </c>
      <c r="C152" s="526" t="s">
        <v>1137</v>
      </c>
      <c r="D152" s="526" t="s">
        <v>2175</v>
      </c>
      <c r="E152" s="526" t="s">
        <v>2273</v>
      </c>
      <c r="F152" s="526" t="s">
        <v>2274</v>
      </c>
      <c r="G152" s="530">
        <v>1193</v>
      </c>
      <c r="H152" s="530">
        <v>293478</v>
      </c>
      <c r="I152" s="526">
        <v>0.75616832254606914</v>
      </c>
      <c r="J152" s="526">
        <v>246</v>
      </c>
      <c r="K152" s="530">
        <v>1528</v>
      </c>
      <c r="L152" s="530">
        <v>388112</v>
      </c>
      <c r="M152" s="526">
        <v>1</v>
      </c>
      <c r="N152" s="526">
        <v>254</v>
      </c>
      <c r="O152" s="530">
        <v>1527</v>
      </c>
      <c r="P152" s="530">
        <v>387858</v>
      </c>
      <c r="Q152" s="544">
        <v>0.99934554973821987</v>
      </c>
      <c r="R152" s="531">
        <v>254</v>
      </c>
    </row>
    <row r="153" spans="1:18" ht="14.4" customHeight="1" x14ac:dyDescent="0.3">
      <c r="A153" s="525" t="s">
        <v>2162</v>
      </c>
      <c r="B153" s="526" t="s">
        <v>2194</v>
      </c>
      <c r="C153" s="526" t="s">
        <v>1137</v>
      </c>
      <c r="D153" s="526" t="s">
        <v>2175</v>
      </c>
      <c r="E153" s="526" t="s">
        <v>2275</v>
      </c>
      <c r="F153" s="526" t="s">
        <v>2276</v>
      </c>
      <c r="G153" s="530">
        <v>1255</v>
      </c>
      <c r="H153" s="530">
        <v>422935</v>
      </c>
      <c r="I153" s="526">
        <v>0.92800798692251152</v>
      </c>
      <c r="J153" s="526">
        <v>337</v>
      </c>
      <c r="K153" s="530">
        <v>1321</v>
      </c>
      <c r="L153" s="530">
        <v>455745</v>
      </c>
      <c r="M153" s="526">
        <v>1</v>
      </c>
      <c r="N153" s="526">
        <v>345</v>
      </c>
      <c r="O153" s="530">
        <v>1197</v>
      </c>
      <c r="P153" s="530">
        <v>412965</v>
      </c>
      <c r="Q153" s="544">
        <v>0.90613171839515516</v>
      </c>
      <c r="R153" s="531">
        <v>345</v>
      </c>
    </row>
    <row r="154" spans="1:18" ht="14.4" customHeight="1" x14ac:dyDescent="0.3">
      <c r="A154" s="525" t="s">
        <v>2162</v>
      </c>
      <c r="B154" s="526" t="s">
        <v>2194</v>
      </c>
      <c r="C154" s="526" t="s">
        <v>1137</v>
      </c>
      <c r="D154" s="526" t="s">
        <v>2175</v>
      </c>
      <c r="E154" s="526" t="s">
        <v>2277</v>
      </c>
      <c r="F154" s="526" t="s">
        <v>2278</v>
      </c>
      <c r="G154" s="530">
        <v>42</v>
      </c>
      <c r="H154" s="530">
        <v>35154</v>
      </c>
      <c r="I154" s="526">
        <v>0.98327366301185948</v>
      </c>
      <c r="J154" s="526">
        <v>837</v>
      </c>
      <c r="K154" s="530">
        <v>41</v>
      </c>
      <c r="L154" s="530">
        <v>35752</v>
      </c>
      <c r="M154" s="526">
        <v>1</v>
      </c>
      <c r="N154" s="526">
        <v>872</v>
      </c>
      <c r="O154" s="530">
        <v>42</v>
      </c>
      <c r="P154" s="530">
        <v>36666</v>
      </c>
      <c r="Q154" s="544">
        <v>1.0255650033564556</v>
      </c>
      <c r="R154" s="531">
        <v>873</v>
      </c>
    </row>
    <row r="155" spans="1:18" ht="14.4" customHeight="1" x14ac:dyDescent="0.3">
      <c r="A155" s="525" t="s">
        <v>2162</v>
      </c>
      <c r="B155" s="526" t="s">
        <v>2194</v>
      </c>
      <c r="C155" s="526" t="s">
        <v>1137</v>
      </c>
      <c r="D155" s="526" t="s">
        <v>2175</v>
      </c>
      <c r="E155" s="526" t="s">
        <v>2291</v>
      </c>
      <c r="F155" s="526" t="s">
        <v>2292</v>
      </c>
      <c r="G155" s="530">
        <v>531</v>
      </c>
      <c r="H155" s="530">
        <v>55755</v>
      </c>
      <c r="I155" s="526">
        <v>2.8378378378378377</v>
      </c>
      <c r="J155" s="526">
        <v>105</v>
      </c>
      <c r="K155" s="530">
        <v>177</v>
      </c>
      <c r="L155" s="530">
        <v>19647</v>
      </c>
      <c r="M155" s="526">
        <v>1</v>
      </c>
      <c r="N155" s="526">
        <v>111</v>
      </c>
      <c r="O155" s="530">
        <v>170</v>
      </c>
      <c r="P155" s="530">
        <v>18870</v>
      </c>
      <c r="Q155" s="544">
        <v>0.96045197740112997</v>
      </c>
      <c r="R155" s="531">
        <v>111</v>
      </c>
    </row>
    <row r="156" spans="1:18" ht="14.4" customHeight="1" x14ac:dyDescent="0.3">
      <c r="A156" s="525" t="s">
        <v>2162</v>
      </c>
      <c r="B156" s="526" t="s">
        <v>2194</v>
      </c>
      <c r="C156" s="526" t="s">
        <v>1137</v>
      </c>
      <c r="D156" s="526" t="s">
        <v>2175</v>
      </c>
      <c r="E156" s="526" t="s">
        <v>2295</v>
      </c>
      <c r="F156" s="526" t="s">
        <v>2296</v>
      </c>
      <c r="G156" s="530">
        <v>8211</v>
      </c>
      <c r="H156" s="530">
        <v>1436925</v>
      </c>
      <c r="I156" s="526">
        <v>0.9613049542904738</v>
      </c>
      <c r="J156" s="526">
        <v>175</v>
      </c>
      <c r="K156" s="530">
        <v>8445</v>
      </c>
      <c r="L156" s="530">
        <v>1494765</v>
      </c>
      <c r="M156" s="526">
        <v>1</v>
      </c>
      <c r="N156" s="526">
        <v>177</v>
      </c>
      <c r="O156" s="530">
        <v>9003</v>
      </c>
      <c r="P156" s="530">
        <v>1593531</v>
      </c>
      <c r="Q156" s="544">
        <v>1.0660746003552397</v>
      </c>
      <c r="R156" s="531">
        <v>177</v>
      </c>
    </row>
    <row r="157" spans="1:18" ht="14.4" customHeight="1" x14ac:dyDescent="0.3">
      <c r="A157" s="525" t="s">
        <v>2162</v>
      </c>
      <c r="B157" s="526" t="s">
        <v>2194</v>
      </c>
      <c r="C157" s="526" t="s">
        <v>1137</v>
      </c>
      <c r="D157" s="526" t="s">
        <v>2175</v>
      </c>
      <c r="E157" s="526" t="s">
        <v>2299</v>
      </c>
      <c r="F157" s="526" t="s">
        <v>2300</v>
      </c>
      <c r="G157" s="530">
        <v>1254</v>
      </c>
      <c r="H157" s="530">
        <v>422598</v>
      </c>
      <c r="I157" s="526">
        <v>0.92586677182950472</v>
      </c>
      <c r="J157" s="526">
        <v>337</v>
      </c>
      <c r="K157" s="530">
        <v>1323</v>
      </c>
      <c r="L157" s="530">
        <v>456435</v>
      </c>
      <c r="M157" s="526">
        <v>1</v>
      </c>
      <c r="N157" s="526">
        <v>345</v>
      </c>
      <c r="O157" s="530">
        <v>1198</v>
      </c>
      <c r="P157" s="530">
        <v>413310</v>
      </c>
      <c r="Q157" s="544">
        <v>0.90551776266061978</v>
      </c>
      <c r="R157" s="531">
        <v>345</v>
      </c>
    </row>
    <row r="158" spans="1:18" ht="14.4" customHeight="1" x14ac:dyDescent="0.3">
      <c r="A158" s="525" t="s">
        <v>2162</v>
      </c>
      <c r="B158" s="526" t="s">
        <v>2194</v>
      </c>
      <c r="C158" s="526" t="s">
        <v>1137</v>
      </c>
      <c r="D158" s="526" t="s">
        <v>2175</v>
      </c>
      <c r="E158" s="526" t="s">
        <v>2301</v>
      </c>
      <c r="F158" s="526" t="s">
        <v>2302</v>
      </c>
      <c r="G158" s="530">
        <v>364</v>
      </c>
      <c r="H158" s="530">
        <v>107380</v>
      </c>
      <c r="I158" s="526">
        <v>0.88549870119160512</v>
      </c>
      <c r="J158" s="526">
        <v>295</v>
      </c>
      <c r="K158" s="530">
        <v>395</v>
      </c>
      <c r="L158" s="530">
        <v>121265</v>
      </c>
      <c r="M158" s="526">
        <v>1</v>
      </c>
      <c r="N158" s="526">
        <v>307</v>
      </c>
      <c r="O158" s="530">
        <v>340</v>
      </c>
      <c r="P158" s="530">
        <v>104720</v>
      </c>
      <c r="Q158" s="544">
        <v>0.86356327052323423</v>
      </c>
      <c r="R158" s="531">
        <v>308</v>
      </c>
    </row>
    <row r="159" spans="1:18" ht="14.4" customHeight="1" x14ac:dyDescent="0.3">
      <c r="A159" s="525" t="s">
        <v>2162</v>
      </c>
      <c r="B159" s="526" t="s">
        <v>2194</v>
      </c>
      <c r="C159" s="526" t="s">
        <v>1137</v>
      </c>
      <c r="D159" s="526" t="s">
        <v>2175</v>
      </c>
      <c r="E159" s="526" t="s">
        <v>2307</v>
      </c>
      <c r="F159" s="526" t="s">
        <v>2308</v>
      </c>
      <c r="G159" s="530">
        <v>181</v>
      </c>
      <c r="H159" s="530">
        <v>26788</v>
      </c>
      <c r="I159" s="526">
        <v>1.4617483356979155</v>
      </c>
      <c r="J159" s="526">
        <v>148</v>
      </c>
      <c r="K159" s="530">
        <v>119</v>
      </c>
      <c r="L159" s="530">
        <v>18326</v>
      </c>
      <c r="M159" s="526">
        <v>1</v>
      </c>
      <c r="N159" s="526">
        <v>154</v>
      </c>
      <c r="O159" s="530">
        <v>146</v>
      </c>
      <c r="P159" s="530">
        <v>22484</v>
      </c>
      <c r="Q159" s="544">
        <v>1.2268907563025211</v>
      </c>
      <c r="R159" s="531">
        <v>154</v>
      </c>
    </row>
    <row r="160" spans="1:18" ht="14.4" customHeight="1" x14ac:dyDescent="0.3">
      <c r="A160" s="525" t="s">
        <v>2162</v>
      </c>
      <c r="B160" s="526" t="s">
        <v>2194</v>
      </c>
      <c r="C160" s="526" t="s">
        <v>1137</v>
      </c>
      <c r="D160" s="526" t="s">
        <v>2175</v>
      </c>
      <c r="E160" s="526" t="s">
        <v>2373</v>
      </c>
      <c r="F160" s="526" t="s">
        <v>2374</v>
      </c>
      <c r="G160" s="530"/>
      <c r="H160" s="530"/>
      <c r="I160" s="526"/>
      <c r="J160" s="526"/>
      <c r="K160" s="530"/>
      <c r="L160" s="530"/>
      <c r="M160" s="526"/>
      <c r="N160" s="526"/>
      <c r="O160" s="530">
        <v>1</v>
      </c>
      <c r="P160" s="530">
        <v>32</v>
      </c>
      <c r="Q160" s="544"/>
      <c r="R160" s="531">
        <v>32</v>
      </c>
    </row>
    <row r="161" spans="1:18" ht="14.4" customHeight="1" x14ac:dyDescent="0.3">
      <c r="A161" s="525" t="s">
        <v>2162</v>
      </c>
      <c r="B161" s="526" t="s">
        <v>2194</v>
      </c>
      <c r="C161" s="526" t="s">
        <v>1137</v>
      </c>
      <c r="D161" s="526" t="s">
        <v>2175</v>
      </c>
      <c r="E161" s="526" t="s">
        <v>2309</v>
      </c>
      <c r="F161" s="526" t="s">
        <v>2310</v>
      </c>
      <c r="G161" s="530">
        <v>9</v>
      </c>
      <c r="H161" s="530">
        <v>5958</v>
      </c>
      <c r="I161" s="526">
        <v>1.4732937685459941</v>
      </c>
      <c r="J161" s="526">
        <v>662</v>
      </c>
      <c r="K161" s="530">
        <v>6</v>
      </c>
      <c r="L161" s="530">
        <v>4044</v>
      </c>
      <c r="M161" s="526">
        <v>1</v>
      </c>
      <c r="N161" s="526">
        <v>674</v>
      </c>
      <c r="O161" s="530">
        <v>8</v>
      </c>
      <c r="P161" s="530">
        <v>5400</v>
      </c>
      <c r="Q161" s="544">
        <v>1.3353115727002967</v>
      </c>
      <c r="R161" s="531">
        <v>675</v>
      </c>
    </row>
    <row r="162" spans="1:18" ht="14.4" customHeight="1" x14ac:dyDescent="0.3">
      <c r="A162" s="525" t="s">
        <v>2162</v>
      </c>
      <c r="B162" s="526" t="s">
        <v>2194</v>
      </c>
      <c r="C162" s="526" t="s">
        <v>1137</v>
      </c>
      <c r="D162" s="526" t="s">
        <v>2175</v>
      </c>
      <c r="E162" s="526" t="s">
        <v>2375</v>
      </c>
      <c r="F162" s="526" t="s">
        <v>2376</v>
      </c>
      <c r="G162" s="530">
        <v>44</v>
      </c>
      <c r="H162" s="530">
        <v>24552</v>
      </c>
      <c r="I162" s="526">
        <v>0.60880777623487403</v>
      </c>
      <c r="J162" s="526">
        <v>558</v>
      </c>
      <c r="K162" s="530">
        <v>71</v>
      </c>
      <c r="L162" s="530">
        <v>40328</v>
      </c>
      <c r="M162" s="526">
        <v>1</v>
      </c>
      <c r="N162" s="526">
        <v>568</v>
      </c>
      <c r="O162" s="530">
        <v>52</v>
      </c>
      <c r="P162" s="530">
        <v>29588</v>
      </c>
      <c r="Q162" s="544">
        <v>0.73368379289823449</v>
      </c>
      <c r="R162" s="531">
        <v>569</v>
      </c>
    </row>
    <row r="163" spans="1:18" ht="14.4" customHeight="1" x14ac:dyDescent="0.3">
      <c r="A163" s="525" t="s">
        <v>2162</v>
      </c>
      <c r="B163" s="526" t="s">
        <v>2194</v>
      </c>
      <c r="C163" s="526" t="s">
        <v>1137</v>
      </c>
      <c r="D163" s="526" t="s">
        <v>2175</v>
      </c>
      <c r="E163" s="526" t="s">
        <v>2313</v>
      </c>
      <c r="F163" s="526" t="s">
        <v>2314</v>
      </c>
      <c r="G163" s="530">
        <v>1497</v>
      </c>
      <c r="H163" s="530">
        <v>226047</v>
      </c>
      <c r="I163" s="526">
        <v>0.83382946937420466</v>
      </c>
      <c r="J163" s="526">
        <v>151</v>
      </c>
      <c r="K163" s="530">
        <v>1749</v>
      </c>
      <c r="L163" s="530">
        <v>271095</v>
      </c>
      <c r="M163" s="526">
        <v>1</v>
      </c>
      <c r="N163" s="526">
        <v>155</v>
      </c>
      <c r="O163" s="530">
        <v>1618</v>
      </c>
      <c r="P163" s="530">
        <v>250790</v>
      </c>
      <c r="Q163" s="544">
        <v>0.9251000571755289</v>
      </c>
      <c r="R163" s="531">
        <v>155</v>
      </c>
    </row>
    <row r="164" spans="1:18" ht="14.4" customHeight="1" x14ac:dyDescent="0.3">
      <c r="A164" s="525" t="s">
        <v>2162</v>
      </c>
      <c r="B164" s="526" t="s">
        <v>2194</v>
      </c>
      <c r="C164" s="526" t="s">
        <v>1137</v>
      </c>
      <c r="D164" s="526" t="s">
        <v>2175</v>
      </c>
      <c r="E164" s="526" t="s">
        <v>2315</v>
      </c>
      <c r="F164" s="526" t="s">
        <v>2316</v>
      </c>
      <c r="G164" s="530">
        <v>820</v>
      </c>
      <c r="H164" s="530">
        <v>159900</v>
      </c>
      <c r="I164" s="526">
        <v>0.98470292639668933</v>
      </c>
      <c r="J164" s="526">
        <v>195</v>
      </c>
      <c r="K164" s="530">
        <v>816</v>
      </c>
      <c r="L164" s="530">
        <v>162384</v>
      </c>
      <c r="M164" s="526">
        <v>1</v>
      </c>
      <c r="N164" s="526">
        <v>199</v>
      </c>
      <c r="O164" s="530">
        <v>977</v>
      </c>
      <c r="P164" s="530">
        <v>194423</v>
      </c>
      <c r="Q164" s="544">
        <v>1.1973039215686274</v>
      </c>
      <c r="R164" s="531">
        <v>199</v>
      </c>
    </row>
    <row r="165" spans="1:18" ht="14.4" customHeight="1" x14ac:dyDescent="0.3">
      <c r="A165" s="525" t="s">
        <v>2162</v>
      </c>
      <c r="B165" s="526" t="s">
        <v>2194</v>
      </c>
      <c r="C165" s="526" t="s">
        <v>1137</v>
      </c>
      <c r="D165" s="526" t="s">
        <v>2175</v>
      </c>
      <c r="E165" s="526" t="s">
        <v>2317</v>
      </c>
      <c r="F165" s="526" t="s">
        <v>2318</v>
      </c>
      <c r="G165" s="530">
        <v>60</v>
      </c>
      <c r="H165" s="530">
        <v>12000</v>
      </c>
      <c r="I165" s="526">
        <v>0.79491255961844198</v>
      </c>
      <c r="J165" s="526">
        <v>200</v>
      </c>
      <c r="K165" s="530">
        <v>74</v>
      </c>
      <c r="L165" s="530">
        <v>15096</v>
      </c>
      <c r="M165" s="526">
        <v>1</v>
      </c>
      <c r="N165" s="526">
        <v>204</v>
      </c>
      <c r="O165" s="530">
        <v>88</v>
      </c>
      <c r="P165" s="530">
        <v>17952</v>
      </c>
      <c r="Q165" s="544">
        <v>1.1891891891891893</v>
      </c>
      <c r="R165" s="531">
        <v>204</v>
      </c>
    </row>
    <row r="166" spans="1:18" ht="14.4" customHeight="1" x14ac:dyDescent="0.3">
      <c r="A166" s="525" t="s">
        <v>2162</v>
      </c>
      <c r="B166" s="526" t="s">
        <v>2194</v>
      </c>
      <c r="C166" s="526" t="s">
        <v>1137</v>
      </c>
      <c r="D166" s="526" t="s">
        <v>2175</v>
      </c>
      <c r="E166" s="526" t="s">
        <v>2319</v>
      </c>
      <c r="F166" s="526" t="s">
        <v>2320</v>
      </c>
      <c r="G166" s="530">
        <v>13</v>
      </c>
      <c r="H166" s="530">
        <v>5434</v>
      </c>
      <c r="I166" s="526">
        <v>1.0629890453834117</v>
      </c>
      <c r="J166" s="526">
        <v>418</v>
      </c>
      <c r="K166" s="530">
        <v>12</v>
      </c>
      <c r="L166" s="530">
        <v>5112</v>
      </c>
      <c r="M166" s="526">
        <v>1</v>
      </c>
      <c r="N166" s="526">
        <v>426</v>
      </c>
      <c r="O166" s="530">
        <v>9</v>
      </c>
      <c r="P166" s="530">
        <v>3834</v>
      </c>
      <c r="Q166" s="544">
        <v>0.75</v>
      </c>
      <c r="R166" s="531">
        <v>426</v>
      </c>
    </row>
    <row r="167" spans="1:18" ht="14.4" customHeight="1" x14ac:dyDescent="0.3">
      <c r="A167" s="525" t="s">
        <v>2162</v>
      </c>
      <c r="B167" s="526" t="s">
        <v>2194</v>
      </c>
      <c r="C167" s="526" t="s">
        <v>1137</v>
      </c>
      <c r="D167" s="526" t="s">
        <v>2175</v>
      </c>
      <c r="E167" s="526" t="s">
        <v>2321</v>
      </c>
      <c r="F167" s="526" t="s">
        <v>2322</v>
      </c>
      <c r="G167" s="530">
        <v>50</v>
      </c>
      <c r="H167" s="530">
        <v>12950</v>
      </c>
      <c r="I167" s="526">
        <v>2.7148846960167714</v>
      </c>
      <c r="J167" s="526">
        <v>259</v>
      </c>
      <c r="K167" s="530">
        <v>18</v>
      </c>
      <c r="L167" s="530">
        <v>4770</v>
      </c>
      <c r="M167" s="526">
        <v>1</v>
      </c>
      <c r="N167" s="526">
        <v>265</v>
      </c>
      <c r="O167" s="530">
        <v>24</v>
      </c>
      <c r="P167" s="530">
        <v>6360</v>
      </c>
      <c r="Q167" s="544">
        <v>1.3333333333333333</v>
      </c>
      <c r="R167" s="531">
        <v>265</v>
      </c>
    </row>
    <row r="168" spans="1:18" ht="14.4" customHeight="1" x14ac:dyDescent="0.3">
      <c r="A168" s="525" t="s">
        <v>2162</v>
      </c>
      <c r="B168" s="526" t="s">
        <v>2194</v>
      </c>
      <c r="C168" s="526" t="s">
        <v>1137</v>
      </c>
      <c r="D168" s="526" t="s">
        <v>2175</v>
      </c>
      <c r="E168" s="526" t="s">
        <v>2323</v>
      </c>
      <c r="F168" s="526" t="s">
        <v>2324</v>
      </c>
      <c r="G168" s="530">
        <v>24</v>
      </c>
      <c r="H168" s="530">
        <v>3816</v>
      </c>
      <c r="I168" s="526">
        <v>1.1705521472392637</v>
      </c>
      <c r="J168" s="526">
        <v>159</v>
      </c>
      <c r="K168" s="530">
        <v>20</v>
      </c>
      <c r="L168" s="530">
        <v>3260</v>
      </c>
      <c r="M168" s="526">
        <v>1</v>
      </c>
      <c r="N168" s="526">
        <v>163</v>
      </c>
      <c r="O168" s="530">
        <v>30</v>
      </c>
      <c r="P168" s="530">
        <v>4890</v>
      </c>
      <c r="Q168" s="544">
        <v>1.5</v>
      </c>
      <c r="R168" s="531">
        <v>163</v>
      </c>
    </row>
    <row r="169" spans="1:18" ht="14.4" customHeight="1" x14ac:dyDescent="0.3">
      <c r="A169" s="525" t="s">
        <v>2162</v>
      </c>
      <c r="B169" s="526" t="s">
        <v>2194</v>
      </c>
      <c r="C169" s="526" t="s">
        <v>1137</v>
      </c>
      <c r="D169" s="526" t="s">
        <v>2175</v>
      </c>
      <c r="E169" s="526" t="s">
        <v>2325</v>
      </c>
      <c r="F169" s="526" t="s">
        <v>2326</v>
      </c>
      <c r="G169" s="530"/>
      <c r="H169" s="530"/>
      <c r="I169" s="526"/>
      <c r="J169" s="526"/>
      <c r="K169" s="530"/>
      <c r="L169" s="530"/>
      <c r="M169" s="526"/>
      <c r="N169" s="526"/>
      <c r="O169" s="530">
        <v>1</v>
      </c>
      <c r="P169" s="530">
        <v>436</v>
      </c>
      <c r="Q169" s="544"/>
      <c r="R169" s="531">
        <v>436</v>
      </c>
    </row>
    <row r="170" spans="1:18" ht="14.4" customHeight="1" x14ac:dyDescent="0.3">
      <c r="A170" s="525" t="s">
        <v>2162</v>
      </c>
      <c r="B170" s="526" t="s">
        <v>2194</v>
      </c>
      <c r="C170" s="526" t="s">
        <v>1137</v>
      </c>
      <c r="D170" s="526" t="s">
        <v>2175</v>
      </c>
      <c r="E170" s="526" t="s">
        <v>2329</v>
      </c>
      <c r="F170" s="526" t="s">
        <v>2330</v>
      </c>
      <c r="G170" s="530">
        <v>4</v>
      </c>
      <c r="H170" s="530">
        <v>636</v>
      </c>
      <c r="I170" s="526">
        <v>0.26012269938650306</v>
      </c>
      <c r="J170" s="526">
        <v>159</v>
      </c>
      <c r="K170" s="530">
        <v>15</v>
      </c>
      <c r="L170" s="530">
        <v>2445</v>
      </c>
      <c r="M170" s="526">
        <v>1</v>
      </c>
      <c r="N170" s="526">
        <v>163</v>
      </c>
      <c r="O170" s="530">
        <v>6</v>
      </c>
      <c r="P170" s="530">
        <v>978</v>
      </c>
      <c r="Q170" s="544">
        <v>0.4</v>
      </c>
      <c r="R170" s="531">
        <v>163</v>
      </c>
    </row>
    <row r="171" spans="1:18" ht="14.4" customHeight="1" x14ac:dyDescent="0.3">
      <c r="A171" s="525" t="s">
        <v>2162</v>
      </c>
      <c r="B171" s="526" t="s">
        <v>2194</v>
      </c>
      <c r="C171" s="526" t="s">
        <v>1137</v>
      </c>
      <c r="D171" s="526" t="s">
        <v>2175</v>
      </c>
      <c r="E171" s="526" t="s">
        <v>2331</v>
      </c>
      <c r="F171" s="526" t="s">
        <v>2332</v>
      </c>
      <c r="G171" s="530">
        <v>4</v>
      </c>
      <c r="H171" s="530">
        <v>3668</v>
      </c>
      <c r="I171" s="526"/>
      <c r="J171" s="526">
        <v>917</v>
      </c>
      <c r="K171" s="530"/>
      <c r="L171" s="530"/>
      <c r="M171" s="526"/>
      <c r="N171" s="526"/>
      <c r="O171" s="530">
        <v>2</v>
      </c>
      <c r="P171" s="530">
        <v>1868</v>
      </c>
      <c r="Q171" s="544"/>
      <c r="R171" s="531">
        <v>934</v>
      </c>
    </row>
    <row r="172" spans="1:18" ht="14.4" customHeight="1" x14ac:dyDescent="0.3">
      <c r="A172" s="525" t="s">
        <v>2162</v>
      </c>
      <c r="B172" s="526" t="s">
        <v>2194</v>
      </c>
      <c r="C172" s="526" t="s">
        <v>1137</v>
      </c>
      <c r="D172" s="526" t="s">
        <v>2175</v>
      </c>
      <c r="E172" s="526" t="s">
        <v>2377</v>
      </c>
      <c r="F172" s="526" t="s">
        <v>2378</v>
      </c>
      <c r="G172" s="530">
        <v>17</v>
      </c>
      <c r="H172" s="530">
        <v>2618</v>
      </c>
      <c r="I172" s="526">
        <v>0.81812499999999999</v>
      </c>
      <c r="J172" s="526">
        <v>154</v>
      </c>
      <c r="K172" s="530">
        <v>20</v>
      </c>
      <c r="L172" s="530">
        <v>3200</v>
      </c>
      <c r="M172" s="526">
        <v>1</v>
      </c>
      <c r="N172" s="526">
        <v>160</v>
      </c>
      <c r="O172" s="530">
        <v>13</v>
      </c>
      <c r="P172" s="530">
        <v>2080</v>
      </c>
      <c r="Q172" s="544">
        <v>0.65</v>
      </c>
      <c r="R172" s="531">
        <v>160</v>
      </c>
    </row>
    <row r="173" spans="1:18" ht="14.4" customHeight="1" x14ac:dyDescent="0.3">
      <c r="A173" s="525" t="s">
        <v>2162</v>
      </c>
      <c r="B173" s="526" t="s">
        <v>2194</v>
      </c>
      <c r="C173" s="526" t="s">
        <v>1137</v>
      </c>
      <c r="D173" s="526" t="s">
        <v>2175</v>
      </c>
      <c r="E173" s="526" t="s">
        <v>2337</v>
      </c>
      <c r="F173" s="526" t="s">
        <v>2338</v>
      </c>
      <c r="G173" s="530">
        <v>303</v>
      </c>
      <c r="H173" s="530">
        <v>77265</v>
      </c>
      <c r="I173" s="526">
        <v>1.1048906048906049</v>
      </c>
      <c r="J173" s="526">
        <v>255</v>
      </c>
      <c r="K173" s="530">
        <v>270</v>
      </c>
      <c r="L173" s="530">
        <v>69930</v>
      </c>
      <c r="M173" s="526">
        <v>1</v>
      </c>
      <c r="N173" s="526">
        <v>259</v>
      </c>
      <c r="O173" s="530">
        <v>262</v>
      </c>
      <c r="P173" s="530">
        <v>67858</v>
      </c>
      <c r="Q173" s="544">
        <v>0.97037037037037033</v>
      </c>
      <c r="R173" s="531">
        <v>259</v>
      </c>
    </row>
    <row r="174" spans="1:18" ht="14.4" customHeight="1" x14ac:dyDescent="0.3">
      <c r="A174" s="525" t="s">
        <v>2162</v>
      </c>
      <c r="B174" s="526" t="s">
        <v>2194</v>
      </c>
      <c r="C174" s="526" t="s">
        <v>1137</v>
      </c>
      <c r="D174" s="526" t="s">
        <v>2175</v>
      </c>
      <c r="E174" s="526" t="s">
        <v>2341</v>
      </c>
      <c r="F174" s="526" t="s">
        <v>2342</v>
      </c>
      <c r="G174" s="530">
        <v>250</v>
      </c>
      <c r="H174" s="530">
        <v>69750</v>
      </c>
      <c r="I174" s="526">
        <v>0.72066207922633441</v>
      </c>
      <c r="J174" s="526">
        <v>279</v>
      </c>
      <c r="K174" s="530">
        <v>342</v>
      </c>
      <c r="L174" s="530">
        <v>96786</v>
      </c>
      <c r="M174" s="526">
        <v>1</v>
      </c>
      <c r="N174" s="526">
        <v>283</v>
      </c>
      <c r="O174" s="530">
        <v>333</v>
      </c>
      <c r="P174" s="530">
        <v>94239</v>
      </c>
      <c r="Q174" s="544">
        <v>0.97368421052631582</v>
      </c>
      <c r="R174" s="531">
        <v>283</v>
      </c>
    </row>
    <row r="175" spans="1:18" ht="14.4" customHeight="1" x14ac:dyDescent="0.3">
      <c r="A175" s="525" t="s">
        <v>2162</v>
      </c>
      <c r="B175" s="526" t="s">
        <v>2194</v>
      </c>
      <c r="C175" s="526" t="s">
        <v>1137</v>
      </c>
      <c r="D175" s="526" t="s">
        <v>2175</v>
      </c>
      <c r="E175" s="526" t="s">
        <v>2188</v>
      </c>
      <c r="F175" s="526" t="s">
        <v>2189</v>
      </c>
      <c r="G175" s="530"/>
      <c r="H175" s="530"/>
      <c r="I175" s="526"/>
      <c r="J175" s="526"/>
      <c r="K175" s="530"/>
      <c r="L175" s="530"/>
      <c r="M175" s="526"/>
      <c r="N175" s="526"/>
      <c r="O175" s="530">
        <v>1</v>
      </c>
      <c r="P175" s="530">
        <v>555.55999999999995</v>
      </c>
      <c r="Q175" s="544"/>
      <c r="R175" s="531">
        <v>555.55999999999995</v>
      </c>
    </row>
    <row r="176" spans="1:18" ht="14.4" customHeight="1" x14ac:dyDescent="0.3">
      <c r="A176" s="525" t="s">
        <v>2162</v>
      </c>
      <c r="B176" s="526" t="s">
        <v>2194</v>
      </c>
      <c r="C176" s="526" t="s">
        <v>1137</v>
      </c>
      <c r="D176" s="526" t="s">
        <v>2175</v>
      </c>
      <c r="E176" s="526" t="s">
        <v>2347</v>
      </c>
      <c r="F176" s="526" t="s">
        <v>2348</v>
      </c>
      <c r="G176" s="530"/>
      <c r="H176" s="530"/>
      <c r="I176" s="526"/>
      <c r="J176" s="526"/>
      <c r="K176" s="530"/>
      <c r="L176" s="530"/>
      <c r="M176" s="526"/>
      <c r="N176" s="526"/>
      <c r="O176" s="530">
        <v>1</v>
      </c>
      <c r="P176" s="530">
        <v>685</v>
      </c>
      <c r="Q176" s="544"/>
      <c r="R176" s="531">
        <v>685</v>
      </c>
    </row>
    <row r="177" spans="1:18" ht="14.4" customHeight="1" x14ac:dyDescent="0.3">
      <c r="A177" s="525" t="s">
        <v>2162</v>
      </c>
      <c r="B177" s="526" t="s">
        <v>2194</v>
      </c>
      <c r="C177" s="526" t="s">
        <v>1137</v>
      </c>
      <c r="D177" s="526" t="s">
        <v>2175</v>
      </c>
      <c r="E177" s="526" t="s">
        <v>2379</v>
      </c>
      <c r="F177" s="526" t="s">
        <v>2380</v>
      </c>
      <c r="G177" s="530">
        <v>1</v>
      </c>
      <c r="H177" s="530">
        <v>5159</v>
      </c>
      <c r="I177" s="526">
        <v>0.49321223709369028</v>
      </c>
      <c r="J177" s="526">
        <v>5159</v>
      </c>
      <c r="K177" s="530">
        <v>2</v>
      </c>
      <c r="L177" s="530">
        <v>10460</v>
      </c>
      <c r="M177" s="526">
        <v>1</v>
      </c>
      <c r="N177" s="526">
        <v>5230</v>
      </c>
      <c r="O177" s="530"/>
      <c r="P177" s="530"/>
      <c r="Q177" s="544"/>
      <c r="R177" s="531"/>
    </row>
    <row r="178" spans="1:18" ht="14.4" customHeight="1" x14ac:dyDescent="0.3">
      <c r="A178" s="525" t="s">
        <v>2162</v>
      </c>
      <c r="B178" s="526" t="s">
        <v>2194</v>
      </c>
      <c r="C178" s="526" t="s">
        <v>1137</v>
      </c>
      <c r="D178" s="526" t="s">
        <v>2175</v>
      </c>
      <c r="E178" s="526" t="s">
        <v>2349</v>
      </c>
      <c r="F178" s="526" t="s">
        <v>2350</v>
      </c>
      <c r="G178" s="530">
        <v>1288</v>
      </c>
      <c r="H178" s="530">
        <v>443072</v>
      </c>
      <c r="I178" s="526">
        <v>0.79919191919191923</v>
      </c>
      <c r="J178" s="526">
        <v>344</v>
      </c>
      <c r="K178" s="530">
        <v>1575</v>
      </c>
      <c r="L178" s="530">
        <v>554400</v>
      </c>
      <c r="M178" s="526">
        <v>1</v>
      </c>
      <c r="N178" s="526">
        <v>352</v>
      </c>
      <c r="O178" s="530">
        <v>1626</v>
      </c>
      <c r="P178" s="530">
        <v>572352</v>
      </c>
      <c r="Q178" s="544">
        <v>1.0323809523809524</v>
      </c>
      <c r="R178" s="531">
        <v>352</v>
      </c>
    </row>
    <row r="179" spans="1:18" ht="14.4" customHeight="1" x14ac:dyDescent="0.3">
      <c r="A179" s="525" t="s">
        <v>2162</v>
      </c>
      <c r="B179" s="526" t="s">
        <v>2194</v>
      </c>
      <c r="C179" s="526" t="s">
        <v>516</v>
      </c>
      <c r="D179" s="526" t="s">
        <v>2164</v>
      </c>
      <c r="E179" s="526" t="s">
        <v>2198</v>
      </c>
      <c r="F179" s="526" t="s">
        <v>633</v>
      </c>
      <c r="G179" s="530">
        <v>0.66</v>
      </c>
      <c r="H179" s="530">
        <v>3262.9299999999994</v>
      </c>
      <c r="I179" s="526">
        <v>1.1186332018005476</v>
      </c>
      <c r="J179" s="526">
        <v>4943.8333333333321</v>
      </c>
      <c r="K179" s="530">
        <v>0.59</v>
      </c>
      <c r="L179" s="530">
        <v>2916.89</v>
      </c>
      <c r="M179" s="526">
        <v>1</v>
      </c>
      <c r="N179" s="526">
        <v>4943.8813559322034</v>
      </c>
      <c r="O179" s="530">
        <v>0.6399999999999999</v>
      </c>
      <c r="P179" s="530">
        <v>3164.0299999999997</v>
      </c>
      <c r="Q179" s="544">
        <v>1.0847272266009345</v>
      </c>
      <c r="R179" s="531">
        <v>4943.796875</v>
      </c>
    </row>
    <row r="180" spans="1:18" ht="14.4" customHeight="1" x14ac:dyDescent="0.3">
      <c r="A180" s="525" t="s">
        <v>2162</v>
      </c>
      <c r="B180" s="526" t="s">
        <v>2194</v>
      </c>
      <c r="C180" s="526" t="s">
        <v>516</v>
      </c>
      <c r="D180" s="526" t="s">
        <v>2164</v>
      </c>
      <c r="E180" s="526" t="s">
        <v>2200</v>
      </c>
      <c r="F180" s="526" t="s">
        <v>633</v>
      </c>
      <c r="G180" s="530">
        <v>7.6899999999999995</v>
      </c>
      <c r="H180" s="530">
        <v>76037.12999999999</v>
      </c>
      <c r="I180" s="526">
        <v>0.97588858432931225</v>
      </c>
      <c r="J180" s="526">
        <v>9887.7932379713911</v>
      </c>
      <c r="K180" s="530">
        <v>7.8799999999999972</v>
      </c>
      <c r="L180" s="530">
        <v>77915.790000000008</v>
      </c>
      <c r="M180" s="526">
        <v>1</v>
      </c>
      <c r="N180" s="526">
        <v>9887.7906091370605</v>
      </c>
      <c r="O180" s="530">
        <v>5.5699999999999994</v>
      </c>
      <c r="P180" s="530">
        <v>55074.689999999995</v>
      </c>
      <c r="Q180" s="544">
        <v>0.70684889417151509</v>
      </c>
      <c r="R180" s="531">
        <v>9887.7360861759425</v>
      </c>
    </row>
    <row r="181" spans="1:18" ht="14.4" customHeight="1" x14ac:dyDescent="0.3">
      <c r="A181" s="525" t="s">
        <v>2162</v>
      </c>
      <c r="B181" s="526" t="s">
        <v>2194</v>
      </c>
      <c r="C181" s="526" t="s">
        <v>516</v>
      </c>
      <c r="D181" s="526" t="s">
        <v>2164</v>
      </c>
      <c r="E181" s="526" t="s">
        <v>2206</v>
      </c>
      <c r="F181" s="526" t="s">
        <v>607</v>
      </c>
      <c r="G181" s="530"/>
      <c r="H181" s="530"/>
      <c r="I181" s="526"/>
      <c r="J181" s="526"/>
      <c r="K181" s="530"/>
      <c r="L181" s="530"/>
      <c r="M181" s="526"/>
      <c r="N181" s="526"/>
      <c r="O181" s="530">
        <v>0.1</v>
      </c>
      <c r="P181" s="530">
        <v>454.76</v>
      </c>
      <c r="Q181" s="544"/>
      <c r="R181" s="531">
        <v>4547.5999999999995</v>
      </c>
    </row>
    <row r="182" spans="1:18" ht="14.4" customHeight="1" x14ac:dyDescent="0.3">
      <c r="A182" s="525" t="s">
        <v>2162</v>
      </c>
      <c r="B182" s="526" t="s">
        <v>2194</v>
      </c>
      <c r="C182" s="526" t="s">
        <v>516</v>
      </c>
      <c r="D182" s="526" t="s">
        <v>2164</v>
      </c>
      <c r="E182" s="526" t="s">
        <v>2207</v>
      </c>
      <c r="F182" s="526" t="s">
        <v>607</v>
      </c>
      <c r="G182" s="530"/>
      <c r="H182" s="530"/>
      <c r="I182" s="526"/>
      <c r="J182" s="526"/>
      <c r="K182" s="530">
        <v>0.04</v>
      </c>
      <c r="L182" s="530">
        <v>363.8</v>
      </c>
      <c r="M182" s="526">
        <v>1</v>
      </c>
      <c r="N182" s="526">
        <v>9095</v>
      </c>
      <c r="O182" s="530">
        <v>0.04</v>
      </c>
      <c r="P182" s="530">
        <v>363.8</v>
      </c>
      <c r="Q182" s="544">
        <v>1</v>
      </c>
      <c r="R182" s="531">
        <v>9095</v>
      </c>
    </row>
    <row r="183" spans="1:18" ht="14.4" customHeight="1" x14ac:dyDescent="0.3">
      <c r="A183" s="525" t="s">
        <v>2162</v>
      </c>
      <c r="B183" s="526" t="s">
        <v>2194</v>
      </c>
      <c r="C183" s="526" t="s">
        <v>516</v>
      </c>
      <c r="D183" s="526" t="s">
        <v>2164</v>
      </c>
      <c r="E183" s="526" t="s">
        <v>2209</v>
      </c>
      <c r="F183" s="526" t="s">
        <v>607</v>
      </c>
      <c r="G183" s="530"/>
      <c r="H183" s="530"/>
      <c r="I183" s="526"/>
      <c r="J183" s="526"/>
      <c r="K183" s="530">
        <v>0.42000000000000004</v>
      </c>
      <c r="L183" s="530">
        <v>743.73</v>
      </c>
      <c r="M183" s="526">
        <v>1</v>
      </c>
      <c r="N183" s="526">
        <v>1770.7857142857142</v>
      </c>
      <c r="O183" s="530">
        <v>0.02</v>
      </c>
      <c r="P183" s="530">
        <v>27.28</v>
      </c>
      <c r="Q183" s="544">
        <v>3.6679977948986864E-2</v>
      </c>
      <c r="R183" s="531">
        <v>1364</v>
      </c>
    </row>
    <row r="184" spans="1:18" ht="14.4" customHeight="1" x14ac:dyDescent="0.3">
      <c r="A184" s="525" t="s">
        <v>2162</v>
      </c>
      <c r="B184" s="526" t="s">
        <v>2194</v>
      </c>
      <c r="C184" s="526" t="s">
        <v>516</v>
      </c>
      <c r="D184" s="526" t="s">
        <v>2166</v>
      </c>
      <c r="E184" s="526" t="s">
        <v>2381</v>
      </c>
      <c r="F184" s="526" t="s">
        <v>2382</v>
      </c>
      <c r="G184" s="530">
        <v>1</v>
      </c>
      <c r="H184" s="530">
        <v>589.59</v>
      </c>
      <c r="I184" s="526"/>
      <c r="J184" s="526">
        <v>589.59</v>
      </c>
      <c r="K184" s="530"/>
      <c r="L184" s="530"/>
      <c r="M184" s="526"/>
      <c r="N184" s="526"/>
      <c r="O184" s="530">
        <v>3</v>
      </c>
      <c r="P184" s="530">
        <v>1768.77</v>
      </c>
      <c r="Q184" s="544"/>
      <c r="R184" s="531">
        <v>589.59</v>
      </c>
    </row>
    <row r="185" spans="1:18" ht="14.4" customHeight="1" x14ac:dyDescent="0.3">
      <c r="A185" s="525" t="s">
        <v>2162</v>
      </c>
      <c r="B185" s="526" t="s">
        <v>2194</v>
      </c>
      <c r="C185" s="526" t="s">
        <v>516</v>
      </c>
      <c r="D185" s="526" t="s">
        <v>2166</v>
      </c>
      <c r="E185" s="526" t="s">
        <v>2383</v>
      </c>
      <c r="F185" s="526" t="s">
        <v>2384</v>
      </c>
      <c r="G185" s="530">
        <v>1</v>
      </c>
      <c r="H185" s="530">
        <v>1447.28</v>
      </c>
      <c r="I185" s="526">
        <v>0.33333333333333331</v>
      </c>
      <c r="J185" s="526">
        <v>1447.28</v>
      </c>
      <c r="K185" s="530">
        <v>3</v>
      </c>
      <c r="L185" s="530">
        <v>4341.84</v>
      </c>
      <c r="M185" s="526">
        <v>1</v>
      </c>
      <c r="N185" s="526">
        <v>1447.28</v>
      </c>
      <c r="O185" s="530">
        <v>1</v>
      </c>
      <c r="P185" s="530">
        <v>1447.28</v>
      </c>
      <c r="Q185" s="544">
        <v>0.33333333333333331</v>
      </c>
      <c r="R185" s="531">
        <v>1447.28</v>
      </c>
    </row>
    <row r="186" spans="1:18" ht="14.4" customHeight="1" x14ac:dyDescent="0.3">
      <c r="A186" s="525" t="s">
        <v>2162</v>
      </c>
      <c r="B186" s="526" t="s">
        <v>2194</v>
      </c>
      <c r="C186" s="526" t="s">
        <v>516</v>
      </c>
      <c r="D186" s="526" t="s">
        <v>2166</v>
      </c>
      <c r="E186" s="526" t="s">
        <v>2385</v>
      </c>
      <c r="F186" s="526" t="s">
        <v>2386</v>
      </c>
      <c r="G186" s="530">
        <v>28</v>
      </c>
      <c r="H186" s="530">
        <v>27224.959999999999</v>
      </c>
      <c r="I186" s="526">
        <v>2.0000000000000004</v>
      </c>
      <c r="J186" s="526">
        <v>972.31999999999994</v>
      </c>
      <c r="K186" s="530">
        <v>14</v>
      </c>
      <c r="L186" s="530">
        <v>13612.479999999998</v>
      </c>
      <c r="M186" s="526">
        <v>1</v>
      </c>
      <c r="N186" s="526">
        <v>972.31999999999982</v>
      </c>
      <c r="O186" s="530">
        <v>18</v>
      </c>
      <c r="P186" s="530">
        <v>17501.759999999998</v>
      </c>
      <c r="Q186" s="544">
        <v>1.2857142857142858</v>
      </c>
      <c r="R186" s="531">
        <v>972.31999999999994</v>
      </c>
    </row>
    <row r="187" spans="1:18" ht="14.4" customHeight="1" x14ac:dyDescent="0.3">
      <c r="A187" s="525" t="s">
        <v>2162</v>
      </c>
      <c r="B187" s="526" t="s">
        <v>2194</v>
      </c>
      <c r="C187" s="526" t="s">
        <v>516</v>
      </c>
      <c r="D187" s="526" t="s">
        <v>2166</v>
      </c>
      <c r="E187" s="526" t="s">
        <v>2387</v>
      </c>
      <c r="F187" s="526" t="s">
        <v>2386</v>
      </c>
      <c r="G187" s="530">
        <v>1</v>
      </c>
      <c r="H187" s="530">
        <v>1408.42</v>
      </c>
      <c r="I187" s="526"/>
      <c r="J187" s="526">
        <v>1408.42</v>
      </c>
      <c r="K187" s="530"/>
      <c r="L187" s="530"/>
      <c r="M187" s="526"/>
      <c r="N187" s="526"/>
      <c r="O187" s="530">
        <v>1</v>
      </c>
      <c r="P187" s="530">
        <v>1408.42</v>
      </c>
      <c r="Q187" s="544"/>
      <c r="R187" s="531">
        <v>1408.42</v>
      </c>
    </row>
    <row r="188" spans="1:18" ht="14.4" customHeight="1" x14ac:dyDescent="0.3">
      <c r="A188" s="525" t="s">
        <v>2162</v>
      </c>
      <c r="B188" s="526" t="s">
        <v>2194</v>
      </c>
      <c r="C188" s="526" t="s">
        <v>516</v>
      </c>
      <c r="D188" s="526" t="s">
        <v>2166</v>
      </c>
      <c r="E188" s="526" t="s">
        <v>2388</v>
      </c>
      <c r="F188" s="526" t="s">
        <v>2386</v>
      </c>
      <c r="G188" s="530">
        <v>42</v>
      </c>
      <c r="H188" s="530">
        <v>71707.01999999999</v>
      </c>
      <c r="I188" s="526">
        <v>0.95454545454545459</v>
      </c>
      <c r="J188" s="526">
        <v>1707.3099999999997</v>
      </c>
      <c r="K188" s="530">
        <v>44</v>
      </c>
      <c r="L188" s="530">
        <v>75121.639999999985</v>
      </c>
      <c r="M188" s="526">
        <v>1</v>
      </c>
      <c r="N188" s="526">
        <v>1707.3099999999997</v>
      </c>
      <c r="O188" s="530">
        <v>32</v>
      </c>
      <c r="P188" s="530">
        <v>54633.919999999998</v>
      </c>
      <c r="Q188" s="544">
        <v>0.7272727272727274</v>
      </c>
      <c r="R188" s="531">
        <v>1707.31</v>
      </c>
    </row>
    <row r="189" spans="1:18" ht="14.4" customHeight="1" x14ac:dyDescent="0.3">
      <c r="A189" s="525" t="s">
        <v>2162</v>
      </c>
      <c r="B189" s="526" t="s">
        <v>2194</v>
      </c>
      <c r="C189" s="526" t="s">
        <v>516</v>
      </c>
      <c r="D189" s="526" t="s">
        <v>2166</v>
      </c>
      <c r="E189" s="526" t="s">
        <v>2389</v>
      </c>
      <c r="F189" s="526" t="s">
        <v>2386</v>
      </c>
      <c r="G189" s="530">
        <v>6</v>
      </c>
      <c r="H189" s="530">
        <v>12397.8</v>
      </c>
      <c r="I189" s="526">
        <v>1.2</v>
      </c>
      <c r="J189" s="526">
        <v>2066.2999999999997</v>
      </c>
      <c r="K189" s="530">
        <v>5</v>
      </c>
      <c r="L189" s="530">
        <v>10331.5</v>
      </c>
      <c r="M189" s="526">
        <v>1</v>
      </c>
      <c r="N189" s="526">
        <v>2066.3000000000002</v>
      </c>
      <c r="O189" s="530">
        <v>4</v>
      </c>
      <c r="P189" s="530">
        <v>8265.2000000000007</v>
      </c>
      <c r="Q189" s="544">
        <v>0.8</v>
      </c>
      <c r="R189" s="531">
        <v>2066.3000000000002</v>
      </c>
    </row>
    <row r="190" spans="1:18" ht="14.4" customHeight="1" x14ac:dyDescent="0.3">
      <c r="A190" s="525" t="s">
        <v>2162</v>
      </c>
      <c r="B190" s="526" t="s">
        <v>2194</v>
      </c>
      <c r="C190" s="526" t="s">
        <v>516</v>
      </c>
      <c r="D190" s="526" t="s">
        <v>2166</v>
      </c>
      <c r="E190" s="526" t="s">
        <v>2390</v>
      </c>
      <c r="F190" s="526" t="s">
        <v>2391</v>
      </c>
      <c r="G190" s="530">
        <v>1</v>
      </c>
      <c r="H190" s="530">
        <v>1932.09</v>
      </c>
      <c r="I190" s="526">
        <v>1</v>
      </c>
      <c r="J190" s="526">
        <v>1932.09</v>
      </c>
      <c r="K190" s="530">
        <v>1</v>
      </c>
      <c r="L190" s="530">
        <v>1932.09</v>
      </c>
      <c r="M190" s="526">
        <v>1</v>
      </c>
      <c r="N190" s="526">
        <v>1932.09</v>
      </c>
      <c r="O190" s="530"/>
      <c r="P190" s="530"/>
      <c r="Q190" s="544"/>
      <c r="R190" s="531"/>
    </row>
    <row r="191" spans="1:18" ht="14.4" customHeight="1" x14ac:dyDescent="0.3">
      <c r="A191" s="525" t="s">
        <v>2162</v>
      </c>
      <c r="B191" s="526" t="s">
        <v>2194</v>
      </c>
      <c r="C191" s="526" t="s">
        <v>516</v>
      </c>
      <c r="D191" s="526" t="s">
        <v>2166</v>
      </c>
      <c r="E191" s="526" t="s">
        <v>2392</v>
      </c>
      <c r="F191" s="526" t="s">
        <v>2393</v>
      </c>
      <c r="G191" s="530">
        <v>38</v>
      </c>
      <c r="H191" s="530">
        <v>39054.879999999997</v>
      </c>
      <c r="I191" s="526">
        <v>1.7272727272727273</v>
      </c>
      <c r="J191" s="526">
        <v>1027.76</v>
      </c>
      <c r="K191" s="530">
        <v>22</v>
      </c>
      <c r="L191" s="530">
        <v>22610.719999999998</v>
      </c>
      <c r="M191" s="526">
        <v>1</v>
      </c>
      <c r="N191" s="526">
        <v>1027.76</v>
      </c>
      <c r="O191" s="530">
        <v>24</v>
      </c>
      <c r="P191" s="530">
        <v>24666.239999999998</v>
      </c>
      <c r="Q191" s="544">
        <v>1.0909090909090908</v>
      </c>
      <c r="R191" s="531">
        <v>1027.76</v>
      </c>
    </row>
    <row r="192" spans="1:18" ht="14.4" customHeight="1" x14ac:dyDescent="0.3">
      <c r="A192" s="525" t="s">
        <v>2162</v>
      </c>
      <c r="B192" s="526" t="s">
        <v>2194</v>
      </c>
      <c r="C192" s="526" t="s">
        <v>516</v>
      </c>
      <c r="D192" s="526" t="s">
        <v>2166</v>
      </c>
      <c r="E192" s="526" t="s">
        <v>2394</v>
      </c>
      <c r="F192" s="526" t="s">
        <v>2393</v>
      </c>
      <c r="G192" s="530">
        <v>8</v>
      </c>
      <c r="H192" s="530">
        <v>17134.8</v>
      </c>
      <c r="I192" s="526">
        <v>1.3333333333333333</v>
      </c>
      <c r="J192" s="526">
        <v>2141.85</v>
      </c>
      <c r="K192" s="530">
        <v>6</v>
      </c>
      <c r="L192" s="530">
        <v>12851.1</v>
      </c>
      <c r="M192" s="526">
        <v>1</v>
      </c>
      <c r="N192" s="526">
        <v>2141.85</v>
      </c>
      <c r="O192" s="530">
        <v>8</v>
      </c>
      <c r="P192" s="530">
        <v>17134.8</v>
      </c>
      <c r="Q192" s="544">
        <v>1.3333333333333333</v>
      </c>
      <c r="R192" s="531">
        <v>2141.85</v>
      </c>
    </row>
    <row r="193" spans="1:18" ht="14.4" customHeight="1" x14ac:dyDescent="0.3">
      <c r="A193" s="525" t="s">
        <v>2162</v>
      </c>
      <c r="B193" s="526" t="s">
        <v>2194</v>
      </c>
      <c r="C193" s="526" t="s">
        <v>516</v>
      </c>
      <c r="D193" s="526" t="s">
        <v>2166</v>
      </c>
      <c r="E193" s="526" t="s">
        <v>2395</v>
      </c>
      <c r="F193" s="526" t="s">
        <v>2396</v>
      </c>
      <c r="G193" s="530">
        <v>3</v>
      </c>
      <c r="H193" s="530">
        <v>25609.649999999998</v>
      </c>
      <c r="I193" s="526"/>
      <c r="J193" s="526">
        <v>8536.5499999999993</v>
      </c>
      <c r="K193" s="530"/>
      <c r="L193" s="530"/>
      <c r="M193" s="526"/>
      <c r="N193" s="526"/>
      <c r="O193" s="530">
        <v>1</v>
      </c>
      <c r="P193" s="530">
        <v>8536.5499999999993</v>
      </c>
      <c r="Q193" s="544"/>
      <c r="R193" s="531">
        <v>8536.5499999999993</v>
      </c>
    </row>
    <row r="194" spans="1:18" ht="14.4" customHeight="1" x14ac:dyDescent="0.3">
      <c r="A194" s="525" t="s">
        <v>2162</v>
      </c>
      <c r="B194" s="526" t="s">
        <v>2194</v>
      </c>
      <c r="C194" s="526" t="s">
        <v>516</v>
      </c>
      <c r="D194" s="526" t="s">
        <v>2166</v>
      </c>
      <c r="E194" s="526" t="s">
        <v>2397</v>
      </c>
      <c r="F194" s="526" t="s">
        <v>2398</v>
      </c>
      <c r="G194" s="530">
        <v>1</v>
      </c>
      <c r="H194" s="530">
        <v>11772</v>
      </c>
      <c r="I194" s="526">
        <v>1</v>
      </c>
      <c r="J194" s="526">
        <v>11772</v>
      </c>
      <c r="K194" s="530">
        <v>1</v>
      </c>
      <c r="L194" s="530">
        <v>11772</v>
      </c>
      <c r="M194" s="526">
        <v>1</v>
      </c>
      <c r="N194" s="526">
        <v>11772</v>
      </c>
      <c r="O194" s="530"/>
      <c r="P194" s="530"/>
      <c r="Q194" s="544"/>
      <c r="R194" s="531"/>
    </row>
    <row r="195" spans="1:18" ht="14.4" customHeight="1" x14ac:dyDescent="0.3">
      <c r="A195" s="525" t="s">
        <v>2162</v>
      </c>
      <c r="B195" s="526" t="s">
        <v>2194</v>
      </c>
      <c r="C195" s="526" t="s">
        <v>516</v>
      </c>
      <c r="D195" s="526" t="s">
        <v>2166</v>
      </c>
      <c r="E195" s="526" t="s">
        <v>2399</v>
      </c>
      <c r="F195" s="526" t="s">
        <v>2400</v>
      </c>
      <c r="G195" s="530">
        <v>18</v>
      </c>
      <c r="H195" s="530">
        <v>54060.839999999989</v>
      </c>
      <c r="I195" s="526">
        <v>1.125</v>
      </c>
      <c r="J195" s="526">
        <v>3003.3799999999992</v>
      </c>
      <c r="K195" s="530">
        <v>16</v>
      </c>
      <c r="L195" s="530">
        <v>48054.079999999987</v>
      </c>
      <c r="M195" s="526">
        <v>1</v>
      </c>
      <c r="N195" s="526">
        <v>3003.3799999999992</v>
      </c>
      <c r="O195" s="530">
        <v>11</v>
      </c>
      <c r="P195" s="530">
        <v>33037.180000000008</v>
      </c>
      <c r="Q195" s="544">
        <v>0.68750000000000033</v>
      </c>
      <c r="R195" s="531">
        <v>3003.3800000000006</v>
      </c>
    </row>
    <row r="196" spans="1:18" ht="14.4" customHeight="1" x14ac:dyDescent="0.3">
      <c r="A196" s="525" t="s">
        <v>2162</v>
      </c>
      <c r="B196" s="526" t="s">
        <v>2194</v>
      </c>
      <c r="C196" s="526" t="s">
        <v>516</v>
      </c>
      <c r="D196" s="526" t="s">
        <v>2166</v>
      </c>
      <c r="E196" s="526" t="s">
        <v>2401</v>
      </c>
      <c r="F196" s="526" t="s">
        <v>2402</v>
      </c>
      <c r="G196" s="530">
        <v>2</v>
      </c>
      <c r="H196" s="530">
        <v>4473</v>
      </c>
      <c r="I196" s="526">
        <v>2</v>
      </c>
      <c r="J196" s="526">
        <v>2236.5</v>
      </c>
      <c r="K196" s="530">
        <v>1</v>
      </c>
      <c r="L196" s="530">
        <v>2236.5</v>
      </c>
      <c r="M196" s="526">
        <v>1</v>
      </c>
      <c r="N196" s="526">
        <v>2236.5</v>
      </c>
      <c r="O196" s="530">
        <v>1</v>
      </c>
      <c r="P196" s="530">
        <v>2236.5</v>
      </c>
      <c r="Q196" s="544">
        <v>1</v>
      </c>
      <c r="R196" s="531">
        <v>2236.5</v>
      </c>
    </row>
    <row r="197" spans="1:18" ht="14.4" customHeight="1" x14ac:dyDescent="0.3">
      <c r="A197" s="525" t="s">
        <v>2162</v>
      </c>
      <c r="B197" s="526" t="s">
        <v>2194</v>
      </c>
      <c r="C197" s="526" t="s">
        <v>516</v>
      </c>
      <c r="D197" s="526" t="s">
        <v>2166</v>
      </c>
      <c r="E197" s="526" t="s">
        <v>2403</v>
      </c>
      <c r="F197" s="526" t="s">
        <v>2404</v>
      </c>
      <c r="G197" s="530"/>
      <c r="H197" s="530"/>
      <c r="I197" s="526"/>
      <c r="J197" s="526"/>
      <c r="K197" s="530">
        <v>1</v>
      </c>
      <c r="L197" s="530">
        <v>166546.75</v>
      </c>
      <c r="M197" s="526">
        <v>1</v>
      </c>
      <c r="N197" s="526">
        <v>166546.75</v>
      </c>
      <c r="O197" s="530"/>
      <c r="P197" s="530"/>
      <c r="Q197" s="544"/>
      <c r="R197" s="531"/>
    </row>
    <row r="198" spans="1:18" ht="14.4" customHeight="1" x14ac:dyDescent="0.3">
      <c r="A198" s="525" t="s">
        <v>2162</v>
      </c>
      <c r="B198" s="526" t="s">
        <v>2194</v>
      </c>
      <c r="C198" s="526" t="s">
        <v>516</v>
      </c>
      <c r="D198" s="526" t="s">
        <v>2166</v>
      </c>
      <c r="E198" s="526" t="s">
        <v>2405</v>
      </c>
      <c r="F198" s="526" t="s">
        <v>2406</v>
      </c>
      <c r="G198" s="530">
        <v>27</v>
      </c>
      <c r="H198" s="530">
        <v>186051.06</v>
      </c>
      <c r="I198" s="526">
        <v>1.2272727272727273</v>
      </c>
      <c r="J198" s="526">
        <v>6890.78</v>
      </c>
      <c r="K198" s="530">
        <v>22</v>
      </c>
      <c r="L198" s="530">
        <v>151597.16</v>
      </c>
      <c r="M198" s="526">
        <v>1</v>
      </c>
      <c r="N198" s="526">
        <v>6890.78</v>
      </c>
      <c r="O198" s="530">
        <v>31</v>
      </c>
      <c r="P198" s="530">
        <v>213614.18</v>
      </c>
      <c r="Q198" s="544">
        <v>1.4090909090909089</v>
      </c>
      <c r="R198" s="531">
        <v>6890.78</v>
      </c>
    </row>
    <row r="199" spans="1:18" ht="14.4" customHeight="1" x14ac:dyDescent="0.3">
      <c r="A199" s="525" t="s">
        <v>2162</v>
      </c>
      <c r="B199" s="526" t="s">
        <v>2194</v>
      </c>
      <c r="C199" s="526" t="s">
        <v>516</v>
      </c>
      <c r="D199" s="526" t="s">
        <v>2166</v>
      </c>
      <c r="E199" s="526" t="s">
        <v>2407</v>
      </c>
      <c r="F199" s="526" t="s">
        <v>2408</v>
      </c>
      <c r="G199" s="530">
        <v>21</v>
      </c>
      <c r="H199" s="530">
        <v>86895.69</v>
      </c>
      <c r="I199" s="526">
        <v>0.875</v>
      </c>
      <c r="J199" s="526">
        <v>4137.8900000000003</v>
      </c>
      <c r="K199" s="530">
        <v>24</v>
      </c>
      <c r="L199" s="530">
        <v>99309.36</v>
      </c>
      <c r="M199" s="526">
        <v>1</v>
      </c>
      <c r="N199" s="526">
        <v>4137.8900000000003</v>
      </c>
      <c r="O199" s="530">
        <v>17</v>
      </c>
      <c r="P199" s="530">
        <v>70344.13</v>
      </c>
      <c r="Q199" s="544">
        <v>0.70833333333333337</v>
      </c>
      <c r="R199" s="531">
        <v>4137.8900000000003</v>
      </c>
    </row>
    <row r="200" spans="1:18" ht="14.4" customHeight="1" x14ac:dyDescent="0.3">
      <c r="A200" s="525" t="s">
        <v>2162</v>
      </c>
      <c r="B200" s="526" t="s">
        <v>2194</v>
      </c>
      <c r="C200" s="526" t="s">
        <v>516</v>
      </c>
      <c r="D200" s="526" t="s">
        <v>2166</v>
      </c>
      <c r="E200" s="526" t="s">
        <v>2409</v>
      </c>
      <c r="F200" s="526" t="s">
        <v>2410</v>
      </c>
      <c r="G200" s="530">
        <v>4</v>
      </c>
      <c r="H200" s="530">
        <v>4494.92</v>
      </c>
      <c r="I200" s="526"/>
      <c r="J200" s="526">
        <v>1123.73</v>
      </c>
      <c r="K200" s="530"/>
      <c r="L200" s="530"/>
      <c r="M200" s="526"/>
      <c r="N200" s="526"/>
      <c r="O200" s="530"/>
      <c r="P200" s="530"/>
      <c r="Q200" s="544"/>
      <c r="R200" s="531"/>
    </row>
    <row r="201" spans="1:18" ht="14.4" customHeight="1" x14ac:dyDescent="0.3">
      <c r="A201" s="525" t="s">
        <v>2162</v>
      </c>
      <c r="B201" s="526" t="s">
        <v>2194</v>
      </c>
      <c r="C201" s="526" t="s">
        <v>516</v>
      </c>
      <c r="D201" s="526" t="s">
        <v>2166</v>
      </c>
      <c r="E201" s="526" t="s">
        <v>2411</v>
      </c>
      <c r="F201" s="526" t="s">
        <v>2412</v>
      </c>
      <c r="G201" s="530">
        <v>15</v>
      </c>
      <c r="H201" s="530">
        <v>256095.74999999997</v>
      </c>
      <c r="I201" s="526"/>
      <c r="J201" s="526">
        <v>17073.05</v>
      </c>
      <c r="K201" s="530"/>
      <c r="L201" s="530"/>
      <c r="M201" s="526"/>
      <c r="N201" s="526"/>
      <c r="O201" s="530"/>
      <c r="P201" s="530"/>
      <c r="Q201" s="544"/>
      <c r="R201" s="531"/>
    </row>
    <row r="202" spans="1:18" ht="14.4" customHeight="1" x14ac:dyDescent="0.3">
      <c r="A202" s="525" t="s">
        <v>2162</v>
      </c>
      <c r="B202" s="526" t="s">
        <v>2194</v>
      </c>
      <c r="C202" s="526" t="s">
        <v>516</v>
      </c>
      <c r="D202" s="526" t="s">
        <v>2166</v>
      </c>
      <c r="E202" s="526" t="s">
        <v>2413</v>
      </c>
      <c r="F202" s="526" t="s">
        <v>2414</v>
      </c>
      <c r="G202" s="530">
        <v>25</v>
      </c>
      <c r="H202" s="530">
        <v>25069.999999999993</v>
      </c>
      <c r="I202" s="526">
        <v>1</v>
      </c>
      <c r="J202" s="526">
        <v>1002.7999999999997</v>
      </c>
      <c r="K202" s="530">
        <v>25</v>
      </c>
      <c r="L202" s="530">
        <v>25069.999999999993</v>
      </c>
      <c r="M202" s="526">
        <v>1</v>
      </c>
      <c r="N202" s="526">
        <v>1002.7999999999997</v>
      </c>
      <c r="O202" s="530">
        <v>26</v>
      </c>
      <c r="P202" s="530">
        <v>26072.799999999996</v>
      </c>
      <c r="Q202" s="544">
        <v>1.04</v>
      </c>
      <c r="R202" s="531">
        <v>1002.7999999999998</v>
      </c>
    </row>
    <row r="203" spans="1:18" ht="14.4" customHeight="1" x14ac:dyDescent="0.3">
      <c r="A203" s="525" t="s">
        <v>2162</v>
      </c>
      <c r="B203" s="526" t="s">
        <v>2194</v>
      </c>
      <c r="C203" s="526" t="s">
        <v>516</v>
      </c>
      <c r="D203" s="526" t="s">
        <v>2166</v>
      </c>
      <c r="E203" s="526" t="s">
        <v>2415</v>
      </c>
      <c r="F203" s="526" t="s">
        <v>2416</v>
      </c>
      <c r="G203" s="530">
        <v>22</v>
      </c>
      <c r="H203" s="530">
        <v>168300</v>
      </c>
      <c r="I203" s="526">
        <v>4.4000000000000004</v>
      </c>
      <c r="J203" s="526">
        <v>7650</v>
      </c>
      <c r="K203" s="530">
        <v>5</v>
      </c>
      <c r="L203" s="530">
        <v>38250</v>
      </c>
      <c r="M203" s="526">
        <v>1</v>
      </c>
      <c r="N203" s="526">
        <v>7650</v>
      </c>
      <c r="O203" s="530">
        <v>4</v>
      </c>
      <c r="P203" s="530">
        <v>30600</v>
      </c>
      <c r="Q203" s="544">
        <v>0.8</v>
      </c>
      <c r="R203" s="531">
        <v>7650</v>
      </c>
    </row>
    <row r="204" spans="1:18" ht="14.4" customHeight="1" x14ac:dyDescent="0.3">
      <c r="A204" s="525" t="s">
        <v>2162</v>
      </c>
      <c r="B204" s="526" t="s">
        <v>2194</v>
      </c>
      <c r="C204" s="526" t="s">
        <v>516</v>
      </c>
      <c r="D204" s="526" t="s">
        <v>2166</v>
      </c>
      <c r="E204" s="526" t="s">
        <v>2417</v>
      </c>
      <c r="F204" s="526" t="s">
        <v>2418</v>
      </c>
      <c r="G204" s="530">
        <v>3</v>
      </c>
      <c r="H204" s="530">
        <v>28111.17</v>
      </c>
      <c r="I204" s="526">
        <v>3</v>
      </c>
      <c r="J204" s="526">
        <v>9370.39</v>
      </c>
      <c r="K204" s="530">
        <v>1</v>
      </c>
      <c r="L204" s="530">
        <v>9370.39</v>
      </c>
      <c r="M204" s="526">
        <v>1</v>
      </c>
      <c r="N204" s="526">
        <v>9370.39</v>
      </c>
      <c r="O204" s="530">
        <v>2</v>
      </c>
      <c r="P204" s="530">
        <v>18740.78</v>
      </c>
      <c r="Q204" s="544">
        <v>2</v>
      </c>
      <c r="R204" s="531">
        <v>9370.39</v>
      </c>
    </row>
    <row r="205" spans="1:18" ht="14.4" customHeight="1" x14ac:dyDescent="0.3">
      <c r="A205" s="525" t="s">
        <v>2162</v>
      </c>
      <c r="B205" s="526" t="s">
        <v>2194</v>
      </c>
      <c r="C205" s="526" t="s">
        <v>516</v>
      </c>
      <c r="D205" s="526" t="s">
        <v>2166</v>
      </c>
      <c r="E205" s="526" t="s">
        <v>2419</v>
      </c>
      <c r="F205" s="526" t="s">
        <v>2420</v>
      </c>
      <c r="G205" s="530">
        <v>4</v>
      </c>
      <c r="H205" s="530">
        <v>53138.080000000002</v>
      </c>
      <c r="I205" s="526">
        <v>1</v>
      </c>
      <c r="J205" s="526">
        <v>13284.52</v>
      </c>
      <c r="K205" s="530">
        <v>4</v>
      </c>
      <c r="L205" s="530">
        <v>53138.080000000002</v>
      </c>
      <c r="M205" s="526">
        <v>1</v>
      </c>
      <c r="N205" s="526">
        <v>13284.52</v>
      </c>
      <c r="O205" s="530">
        <v>7</v>
      </c>
      <c r="P205" s="530">
        <v>92991.640000000014</v>
      </c>
      <c r="Q205" s="544">
        <v>1.7500000000000002</v>
      </c>
      <c r="R205" s="531">
        <v>13284.520000000002</v>
      </c>
    </row>
    <row r="206" spans="1:18" ht="14.4" customHeight="1" x14ac:dyDescent="0.3">
      <c r="A206" s="525" t="s">
        <v>2162</v>
      </c>
      <c r="B206" s="526" t="s">
        <v>2194</v>
      </c>
      <c r="C206" s="526" t="s">
        <v>516</v>
      </c>
      <c r="D206" s="526" t="s">
        <v>2166</v>
      </c>
      <c r="E206" s="526" t="s">
        <v>2421</v>
      </c>
      <c r="F206" s="526" t="s">
        <v>2422</v>
      </c>
      <c r="G206" s="530">
        <v>17</v>
      </c>
      <c r="H206" s="530">
        <v>36906.490000000005</v>
      </c>
      <c r="I206" s="526">
        <v>1.0625000000000002</v>
      </c>
      <c r="J206" s="526">
        <v>2170.9700000000003</v>
      </c>
      <c r="K206" s="530">
        <v>16</v>
      </c>
      <c r="L206" s="530">
        <v>34735.519999999997</v>
      </c>
      <c r="M206" s="526">
        <v>1</v>
      </c>
      <c r="N206" s="526">
        <v>2170.9699999999998</v>
      </c>
      <c r="O206" s="530">
        <v>11</v>
      </c>
      <c r="P206" s="530">
        <v>23880.670000000002</v>
      </c>
      <c r="Q206" s="544">
        <v>0.68750000000000011</v>
      </c>
      <c r="R206" s="531">
        <v>2170.9700000000003</v>
      </c>
    </row>
    <row r="207" spans="1:18" ht="14.4" customHeight="1" x14ac:dyDescent="0.3">
      <c r="A207" s="525" t="s">
        <v>2162</v>
      </c>
      <c r="B207" s="526" t="s">
        <v>2194</v>
      </c>
      <c r="C207" s="526" t="s">
        <v>516</v>
      </c>
      <c r="D207" s="526" t="s">
        <v>2166</v>
      </c>
      <c r="E207" s="526" t="s">
        <v>2423</v>
      </c>
      <c r="F207" s="526" t="s">
        <v>2424</v>
      </c>
      <c r="G207" s="530">
        <v>1</v>
      </c>
      <c r="H207" s="530">
        <v>797</v>
      </c>
      <c r="I207" s="526"/>
      <c r="J207" s="526">
        <v>797</v>
      </c>
      <c r="K207" s="530"/>
      <c r="L207" s="530"/>
      <c r="M207" s="526"/>
      <c r="N207" s="526"/>
      <c r="O207" s="530"/>
      <c r="P207" s="530"/>
      <c r="Q207" s="544"/>
      <c r="R207" s="531"/>
    </row>
    <row r="208" spans="1:18" ht="14.4" customHeight="1" x14ac:dyDescent="0.3">
      <c r="A208" s="525" t="s">
        <v>2162</v>
      </c>
      <c r="B208" s="526" t="s">
        <v>2194</v>
      </c>
      <c r="C208" s="526" t="s">
        <v>516</v>
      </c>
      <c r="D208" s="526" t="s">
        <v>2166</v>
      </c>
      <c r="E208" s="526" t="s">
        <v>2425</v>
      </c>
      <c r="F208" s="526" t="s">
        <v>2426</v>
      </c>
      <c r="G208" s="530"/>
      <c r="H208" s="530"/>
      <c r="I208" s="526"/>
      <c r="J208" s="526"/>
      <c r="K208" s="530">
        <v>1</v>
      </c>
      <c r="L208" s="530">
        <v>5259.23</v>
      </c>
      <c r="M208" s="526">
        <v>1</v>
      </c>
      <c r="N208" s="526">
        <v>5259.23</v>
      </c>
      <c r="O208" s="530">
        <v>2</v>
      </c>
      <c r="P208" s="530">
        <v>10518.46</v>
      </c>
      <c r="Q208" s="544">
        <v>2</v>
      </c>
      <c r="R208" s="531">
        <v>5259.23</v>
      </c>
    </row>
    <row r="209" spans="1:18" ht="14.4" customHeight="1" x14ac:dyDescent="0.3">
      <c r="A209" s="525" t="s">
        <v>2162</v>
      </c>
      <c r="B209" s="526" t="s">
        <v>2194</v>
      </c>
      <c r="C209" s="526" t="s">
        <v>516</v>
      </c>
      <c r="D209" s="526" t="s">
        <v>2166</v>
      </c>
      <c r="E209" s="526" t="s">
        <v>2427</v>
      </c>
      <c r="F209" s="526" t="s">
        <v>2428</v>
      </c>
      <c r="G209" s="530">
        <v>3</v>
      </c>
      <c r="H209" s="530">
        <v>4492.32</v>
      </c>
      <c r="I209" s="526">
        <v>2.9999999999999996</v>
      </c>
      <c r="J209" s="526">
        <v>1497.4399999999998</v>
      </c>
      <c r="K209" s="530">
        <v>1</v>
      </c>
      <c r="L209" s="530">
        <v>1497.44</v>
      </c>
      <c r="M209" s="526">
        <v>1</v>
      </c>
      <c r="N209" s="526">
        <v>1497.44</v>
      </c>
      <c r="O209" s="530">
        <v>3</v>
      </c>
      <c r="P209" s="530">
        <v>4492.32</v>
      </c>
      <c r="Q209" s="544">
        <v>2.9999999999999996</v>
      </c>
      <c r="R209" s="531">
        <v>1497.4399999999998</v>
      </c>
    </row>
    <row r="210" spans="1:18" ht="14.4" customHeight="1" x14ac:dyDescent="0.3">
      <c r="A210" s="525" t="s">
        <v>2162</v>
      </c>
      <c r="B210" s="526" t="s">
        <v>2194</v>
      </c>
      <c r="C210" s="526" t="s">
        <v>516</v>
      </c>
      <c r="D210" s="526" t="s">
        <v>2166</v>
      </c>
      <c r="E210" s="526" t="s">
        <v>2429</v>
      </c>
      <c r="F210" s="526" t="s">
        <v>2430</v>
      </c>
      <c r="G210" s="530">
        <v>16</v>
      </c>
      <c r="H210" s="530">
        <v>9690.3999999999978</v>
      </c>
      <c r="I210" s="526">
        <v>0.88888888888888873</v>
      </c>
      <c r="J210" s="526">
        <v>605.64999999999986</v>
      </c>
      <c r="K210" s="530">
        <v>18</v>
      </c>
      <c r="L210" s="530">
        <v>10901.699999999999</v>
      </c>
      <c r="M210" s="526">
        <v>1</v>
      </c>
      <c r="N210" s="526">
        <v>605.65</v>
      </c>
      <c r="O210" s="530">
        <v>13</v>
      </c>
      <c r="P210" s="530">
        <v>7873.449999999998</v>
      </c>
      <c r="Q210" s="544">
        <v>0.7222222222222221</v>
      </c>
      <c r="R210" s="531">
        <v>605.64999999999986</v>
      </c>
    </row>
    <row r="211" spans="1:18" ht="14.4" customHeight="1" x14ac:dyDescent="0.3">
      <c r="A211" s="525" t="s">
        <v>2162</v>
      </c>
      <c r="B211" s="526" t="s">
        <v>2194</v>
      </c>
      <c r="C211" s="526" t="s">
        <v>516</v>
      </c>
      <c r="D211" s="526" t="s">
        <v>2166</v>
      </c>
      <c r="E211" s="526" t="s">
        <v>2431</v>
      </c>
      <c r="F211" s="526" t="s">
        <v>2432</v>
      </c>
      <c r="G211" s="530">
        <v>1</v>
      </c>
      <c r="H211" s="530">
        <v>8593.6299999999992</v>
      </c>
      <c r="I211" s="526"/>
      <c r="J211" s="526">
        <v>8593.6299999999992</v>
      </c>
      <c r="K211" s="530"/>
      <c r="L211" s="530"/>
      <c r="M211" s="526"/>
      <c r="N211" s="526"/>
      <c r="O211" s="530"/>
      <c r="P211" s="530"/>
      <c r="Q211" s="544"/>
      <c r="R211" s="531"/>
    </row>
    <row r="212" spans="1:18" ht="14.4" customHeight="1" x14ac:dyDescent="0.3">
      <c r="A212" s="525" t="s">
        <v>2162</v>
      </c>
      <c r="B212" s="526" t="s">
        <v>2194</v>
      </c>
      <c r="C212" s="526" t="s">
        <v>516</v>
      </c>
      <c r="D212" s="526" t="s">
        <v>2166</v>
      </c>
      <c r="E212" s="526" t="s">
        <v>2433</v>
      </c>
      <c r="F212" s="526" t="s">
        <v>2434</v>
      </c>
      <c r="G212" s="530"/>
      <c r="H212" s="530"/>
      <c r="I212" s="526"/>
      <c r="J212" s="526"/>
      <c r="K212" s="530"/>
      <c r="L212" s="530"/>
      <c r="M212" s="526"/>
      <c r="N212" s="526"/>
      <c r="O212" s="530">
        <v>1</v>
      </c>
      <c r="P212" s="530">
        <v>15489.6</v>
      </c>
      <c r="Q212" s="544"/>
      <c r="R212" s="531">
        <v>15489.6</v>
      </c>
    </row>
    <row r="213" spans="1:18" ht="14.4" customHeight="1" x14ac:dyDescent="0.3">
      <c r="A213" s="525" t="s">
        <v>2162</v>
      </c>
      <c r="B213" s="526" t="s">
        <v>2194</v>
      </c>
      <c r="C213" s="526" t="s">
        <v>516</v>
      </c>
      <c r="D213" s="526" t="s">
        <v>2166</v>
      </c>
      <c r="E213" s="526" t="s">
        <v>2435</v>
      </c>
      <c r="F213" s="526" t="s">
        <v>2436</v>
      </c>
      <c r="G213" s="530">
        <v>4</v>
      </c>
      <c r="H213" s="530">
        <v>3324.64</v>
      </c>
      <c r="I213" s="526">
        <v>0.66666666666666663</v>
      </c>
      <c r="J213" s="526">
        <v>831.16</v>
      </c>
      <c r="K213" s="530">
        <v>6</v>
      </c>
      <c r="L213" s="530">
        <v>4986.96</v>
      </c>
      <c r="M213" s="526">
        <v>1</v>
      </c>
      <c r="N213" s="526">
        <v>831.16</v>
      </c>
      <c r="O213" s="530">
        <v>6</v>
      </c>
      <c r="P213" s="530">
        <v>4986.96</v>
      </c>
      <c r="Q213" s="544">
        <v>1</v>
      </c>
      <c r="R213" s="531">
        <v>831.16</v>
      </c>
    </row>
    <row r="214" spans="1:18" ht="14.4" customHeight="1" x14ac:dyDescent="0.3">
      <c r="A214" s="525" t="s">
        <v>2162</v>
      </c>
      <c r="B214" s="526" t="s">
        <v>2194</v>
      </c>
      <c r="C214" s="526" t="s">
        <v>516</v>
      </c>
      <c r="D214" s="526" t="s">
        <v>2166</v>
      </c>
      <c r="E214" s="526" t="s">
        <v>2437</v>
      </c>
      <c r="F214" s="526" t="s">
        <v>2436</v>
      </c>
      <c r="G214" s="530">
        <v>14</v>
      </c>
      <c r="H214" s="530">
        <v>12432.839999999998</v>
      </c>
      <c r="I214" s="526">
        <v>0.73684210526315796</v>
      </c>
      <c r="J214" s="526">
        <v>888.05999999999983</v>
      </c>
      <c r="K214" s="530">
        <v>19</v>
      </c>
      <c r="L214" s="530">
        <v>16873.139999999996</v>
      </c>
      <c r="M214" s="526">
        <v>1</v>
      </c>
      <c r="N214" s="526">
        <v>888.05999999999983</v>
      </c>
      <c r="O214" s="530">
        <v>5</v>
      </c>
      <c r="P214" s="530">
        <v>4440.2999999999993</v>
      </c>
      <c r="Q214" s="544">
        <v>0.26315789473684215</v>
      </c>
      <c r="R214" s="531">
        <v>888.05999999999983</v>
      </c>
    </row>
    <row r="215" spans="1:18" ht="14.4" customHeight="1" x14ac:dyDescent="0.3">
      <c r="A215" s="525" t="s">
        <v>2162</v>
      </c>
      <c r="B215" s="526" t="s">
        <v>2194</v>
      </c>
      <c r="C215" s="526" t="s">
        <v>516</v>
      </c>
      <c r="D215" s="526" t="s">
        <v>2166</v>
      </c>
      <c r="E215" s="526" t="s">
        <v>2438</v>
      </c>
      <c r="F215" s="526" t="s">
        <v>2439</v>
      </c>
      <c r="G215" s="530">
        <v>3</v>
      </c>
      <c r="H215" s="530">
        <v>2664.18</v>
      </c>
      <c r="I215" s="526">
        <v>1.5</v>
      </c>
      <c r="J215" s="526">
        <v>888.06</v>
      </c>
      <c r="K215" s="530">
        <v>2</v>
      </c>
      <c r="L215" s="530">
        <v>1776.12</v>
      </c>
      <c r="M215" s="526">
        <v>1</v>
      </c>
      <c r="N215" s="526">
        <v>888.06</v>
      </c>
      <c r="O215" s="530"/>
      <c r="P215" s="530"/>
      <c r="Q215" s="544"/>
      <c r="R215" s="531"/>
    </row>
    <row r="216" spans="1:18" ht="14.4" customHeight="1" x14ac:dyDescent="0.3">
      <c r="A216" s="525" t="s">
        <v>2162</v>
      </c>
      <c r="B216" s="526" t="s">
        <v>2194</v>
      </c>
      <c r="C216" s="526" t="s">
        <v>516</v>
      </c>
      <c r="D216" s="526" t="s">
        <v>2166</v>
      </c>
      <c r="E216" s="526" t="s">
        <v>2440</v>
      </c>
      <c r="F216" s="526" t="s">
        <v>2441</v>
      </c>
      <c r="G216" s="530">
        <v>3</v>
      </c>
      <c r="H216" s="530">
        <v>2493.48</v>
      </c>
      <c r="I216" s="526">
        <v>1</v>
      </c>
      <c r="J216" s="526">
        <v>831.16</v>
      </c>
      <c r="K216" s="530">
        <v>3</v>
      </c>
      <c r="L216" s="530">
        <v>2493.48</v>
      </c>
      <c r="M216" s="526">
        <v>1</v>
      </c>
      <c r="N216" s="526">
        <v>831.16</v>
      </c>
      <c r="O216" s="530">
        <v>1</v>
      </c>
      <c r="P216" s="530">
        <v>831.16</v>
      </c>
      <c r="Q216" s="544">
        <v>0.33333333333333331</v>
      </c>
      <c r="R216" s="531">
        <v>831.16</v>
      </c>
    </row>
    <row r="217" spans="1:18" ht="14.4" customHeight="1" x14ac:dyDescent="0.3">
      <c r="A217" s="525" t="s">
        <v>2162</v>
      </c>
      <c r="B217" s="526" t="s">
        <v>2194</v>
      </c>
      <c r="C217" s="526" t="s">
        <v>516</v>
      </c>
      <c r="D217" s="526" t="s">
        <v>2166</v>
      </c>
      <c r="E217" s="526" t="s">
        <v>2442</v>
      </c>
      <c r="F217" s="526" t="s">
        <v>2443</v>
      </c>
      <c r="G217" s="530">
        <v>16</v>
      </c>
      <c r="H217" s="530">
        <v>20994.239999999998</v>
      </c>
      <c r="I217" s="526">
        <v>1.3333333333333333</v>
      </c>
      <c r="J217" s="526">
        <v>1312.1399999999999</v>
      </c>
      <c r="K217" s="530">
        <v>12</v>
      </c>
      <c r="L217" s="530">
        <v>15745.68</v>
      </c>
      <c r="M217" s="526">
        <v>1</v>
      </c>
      <c r="N217" s="526">
        <v>1312.14</v>
      </c>
      <c r="O217" s="530">
        <v>8</v>
      </c>
      <c r="P217" s="530">
        <v>10497.119999999999</v>
      </c>
      <c r="Q217" s="544">
        <v>0.66666666666666663</v>
      </c>
      <c r="R217" s="531">
        <v>1312.1399999999999</v>
      </c>
    </row>
    <row r="218" spans="1:18" ht="14.4" customHeight="1" x14ac:dyDescent="0.3">
      <c r="A218" s="525" t="s">
        <v>2162</v>
      </c>
      <c r="B218" s="526" t="s">
        <v>2194</v>
      </c>
      <c r="C218" s="526" t="s">
        <v>516</v>
      </c>
      <c r="D218" s="526" t="s">
        <v>2166</v>
      </c>
      <c r="E218" s="526" t="s">
        <v>2444</v>
      </c>
      <c r="F218" s="526" t="s">
        <v>2445</v>
      </c>
      <c r="G218" s="530">
        <v>2</v>
      </c>
      <c r="H218" s="530">
        <v>80421.820000000007</v>
      </c>
      <c r="I218" s="526"/>
      <c r="J218" s="526">
        <v>40210.910000000003</v>
      </c>
      <c r="K218" s="530"/>
      <c r="L218" s="530"/>
      <c r="M218" s="526"/>
      <c r="N218" s="526"/>
      <c r="O218" s="530"/>
      <c r="P218" s="530"/>
      <c r="Q218" s="544"/>
      <c r="R218" s="531"/>
    </row>
    <row r="219" spans="1:18" ht="14.4" customHeight="1" x14ac:dyDescent="0.3">
      <c r="A219" s="525" t="s">
        <v>2162</v>
      </c>
      <c r="B219" s="526" t="s">
        <v>2194</v>
      </c>
      <c r="C219" s="526" t="s">
        <v>516</v>
      </c>
      <c r="D219" s="526" t="s">
        <v>2166</v>
      </c>
      <c r="E219" s="526" t="s">
        <v>2446</v>
      </c>
      <c r="F219" s="526" t="s">
        <v>2447</v>
      </c>
      <c r="G219" s="530">
        <v>52</v>
      </c>
      <c r="H219" s="530">
        <v>59609.16</v>
      </c>
      <c r="I219" s="526">
        <v>1.7333333333333329</v>
      </c>
      <c r="J219" s="526">
        <v>1146.3300000000002</v>
      </c>
      <c r="K219" s="530">
        <v>30</v>
      </c>
      <c r="L219" s="530">
        <v>34389.900000000009</v>
      </c>
      <c r="M219" s="526">
        <v>1</v>
      </c>
      <c r="N219" s="526">
        <v>1146.3300000000004</v>
      </c>
      <c r="O219" s="530">
        <v>33</v>
      </c>
      <c r="P219" s="530">
        <v>37828.890000000014</v>
      </c>
      <c r="Q219" s="544">
        <v>1.1000000000000001</v>
      </c>
      <c r="R219" s="531">
        <v>1146.3300000000004</v>
      </c>
    </row>
    <row r="220" spans="1:18" ht="14.4" customHeight="1" x14ac:dyDescent="0.3">
      <c r="A220" s="525" t="s">
        <v>2162</v>
      </c>
      <c r="B220" s="526" t="s">
        <v>2194</v>
      </c>
      <c r="C220" s="526" t="s">
        <v>516</v>
      </c>
      <c r="D220" s="526" t="s">
        <v>2166</v>
      </c>
      <c r="E220" s="526" t="s">
        <v>2448</v>
      </c>
      <c r="F220" s="526" t="s">
        <v>2449</v>
      </c>
      <c r="G220" s="530">
        <v>14</v>
      </c>
      <c r="H220" s="530">
        <v>5027.4000000000005</v>
      </c>
      <c r="I220" s="526">
        <v>1.5555555555555558</v>
      </c>
      <c r="J220" s="526">
        <v>359.1</v>
      </c>
      <c r="K220" s="530">
        <v>9</v>
      </c>
      <c r="L220" s="530">
        <v>3231.8999999999996</v>
      </c>
      <c r="M220" s="526">
        <v>1</v>
      </c>
      <c r="N220" s="526">
        <v>359.09999999999997</v>
      </c>
      <c r="O220" s="530">
        <v>7</v>
      </c>
      <c r="P220" s="530">
        <v>2513.6999999999998</v>
      </c>
      <c r="Q220" s="544">
        <v>0.77777777777777779</v>
      </c>
      <c r="R220" s="531">
        <v>359.09999999999997</v>
      </c>
    </row>
    <row r="221" spans="1:18" ht="14.4" customHeight="1" x14ac:dyDescent="0.3">
      <c r="A221" s="525" t="s">
        <v>2162</v>
      </c>
      <c r="B221" s="526" t="s">
        <v>2194</v>
      </c>
      <c r="C221" s="526" t="s">
        <v>516</v>
      </c>
      <c r="D221" s="526" t="s">
        <v>2166</v>
      </c>
      <c r="E221" s="526" t="s">
        <v>2450</v>
      </c>
      <c r="F221" s="526" t="s">
        <v>2451</v>
      </c>
      <c r="G221" s="530">
        <v>4</v>
      </c>
      <c r="H221" s="530">
        <v>67326.759999999995</v>
      </c>
      <c r="I221" s="526">
        <v>1</v>
      </c>
      <c r="J221" s="526">
        <v>16831.689999999999</v>
      </c>
      <c r="K221" s="530">
        <v>4</v>
      </c>
      <c r="L221" s="530">
        <v>67326.759999999995</v>
      </c>
      <c r="M221" s="526">
        <v>1</v>
      </c>
      <c r="N221" s="526">
        <v>16831.689999999999</v>
      </c>
      <c r="O221" s="530">
        <v>5</v>
      </c>
      <c r="P221" s="530">
        <v>84158.45</v>
      </c>
      <c r="Q221" s="544">
        <v>1.25</v>
      </c>
      <c r="R221" s="531">
        <v>16831.689999999999</v>
      </c>
    </row>
    <row r="222" spans="1:18" ht="14.4" customHeight="1" x14ac:dyDescent="0.3">
      <c r="A222" s="525" t="s">
        <v>2162</v>
      </c>
      <c r="B222" s="526" t="s">
        <v>2194</v>
      </c>
      <c r="C222" s="526" t="s">
        <v>516</v>
      </c>
      <c r="D222" s="526" t="s">
        <v>2166</v>
      </c>
      <c r="E222" s="526" t="s">
        <v>2452</v>
      </c>
      <c r="F222" s="526" t="s">
        <v>2453</v>
      </c>
      <c r="G222" s="530"/>
      <c r="H222" s="530"/>
      <c r="I222" s="526"/>
      <c r="J222" s="526"/>
      <c r="K222" s="530"/>
      <c r="L222" s="530"/>
      <c r="M222" s="526"/>
      <c r="N222" s="526"/>
      <c r="O222" s="530">
        <v>1</v>
      </c>
      <c r="P222" s="530">
        <v>10645.01</v>
      </c>
      <c r="Q222" s="544"/>
      <c r="R222" s="531">
        <v>10645.01</v>
      </c>
    </row>
    <row r="223" spans="1:18" ht="14.4" customHeight="1" x14ac:dyDescent="0.3">
      <c r="A223" s="525" t="s">
        <v>2162</v>
      </c>
      <c r="B223" s="526" t="s">
        <v>2194</v>
      </c>
      <c r="C223" s="526" t="s">
        <v>516</v>
      </c>
      <c r="D223" s="526" t="s">
        <v>2166</v>
      </c>
      <c r="E223" s="526" t="s">
        <v>2454</v>
      </c>
      <c r="F223" s="526" t="s">
        <v>2455</v>
      </c>
      <c r="G223" s="530"/>
      <c r="H223" s="530"/>
      <c r="I223" s="526"/>
      <c r="J223" s="526"/>
      <c r="K223" s="530"/>
      <c r="L223" s="530"/>
      <c r="M223" s="526"/>
      <c r="N223" s="526"/>
      <c r="O223" s="530">
        <v>1</v>
      </c>
      <c r="P223" s="530">
        <v>5200.68</v>
      </c>
      <c r="Q223" s="544"/>
      <c r="R223" s="531">
        <v>5200.68</v>
      </c>
    </row>
    <row r="224" spans="1:18" ht="14.4" customHeight="1" x14ac:dyDescent="0.3">
      <c r="A224" s="525" t="s">
        <v>2162</v>
      </c>
      <c r="B224" s="526" t="s">
        <v>2194</v>
      </c>
      <c r="C224" s="526" t="s">
        <v>516</v>
      </c>
      <c r="D224" s="526" t="s">
        <v>2166</v>
      </c>
      <c r="E224" s="526" t="s">
        <v>2456</v>
      </c>
      <c r="F224" s="526" t="s">
        <v>2457</v>
      </c>
      <c r="G224" s="530">
        <v>7</v>
      </c>
      <c r="H224" s="530">
        <v>46109.91</v>
      </c>
      <c r="I224" s="526">
        <v>1</v>
      </c>
      <c r="J224" s="526">
        <v>6587.13</v>
      </c>
      <c r="K224" s="530">
        <v>7</v>
      </c>
      <c r="L224" s="530">
        <v>46109.91</v>
      </c>
      <c r="M224" s="526">
        <v>1</v>
      </c>
      <c r="N224" s="526">
        <v>6587.13</v>
      </c>
      <c r="O224" s="530">
        <v>8</v>
      </c>
      <c r="P224" s="530">
        <v>52697.04</v>
      </c>
      <c r="Q224" s="544">
        <v>1.1428571428571428</v>
      </c>
      <c r="R224" s="531">
        <v>6587.13</v>
      </c>
    </row>
    <row r="225" spans="1:18" ht="14.4" customHeight="1" x14ac:dyDescent="0.3">
      <c r="A225" s="525" t="s">
        <v>2162</v>
      </c>
      <c r="B225" s="526" t="s">
        <v>2194</v>
      </c>
      <c r="C225" s="526" t="s">
        <v>516</v>
      </c>
      <c r="D225" s="526" t="s">
        <v>2166</v>
      </c>
      <c r="E225" s="526" t="s">
        <v>2227</v>
      </c>
      <c r="F225" s="526" t="s">
        <v>2228</v>
      </c>
      <c r="G225" s="530"/>
      <c r="H225" s="530"/>
      <c r="I225" s="526"/>
      <c r="J225" s="526"/>
      <c r="K225" s="530"/>
      <c r="L225" s="530"/>
      <c r="M225" s="526"/>
      <c r="N225" s="526"/>
      <c r="O225" s="530">
        <v>1</v>
      </c>
      <c r="P225" s="530">
        <v>1841.62</v>
      </c>
      <c r="Q225" s="544"/>
      <c r="R225" s="531">
        <v>1841.62</v>
      </c>
    </row>
    <row r="226" spans="1:18" ht="14.4" customHeight="1" x14ac:dyDescent="0.3">
      <c r="A226" s="525" t="s">
        <v>2162</v>
      </c>
      <c r="B226" s="526" t="s">
        <v>2194</v>
      </c>
      <c r="C226" s="526" t="s">
        <v>516</v>
      </c>
      <c r="D226" s="526" t="s">
        <v>2166</v>
      </c>
      <c r="E226" s="526" t="s">
        <v>2458</v>
      </c>
      <c r="F226" s="526" t="s">
        <v>2459</v>
      </c>
      <c r="G226" s="530">
        <v>5</v>
      </c>
      <c r="H226" s="530">
        <v>404682</v>
      </c>
      <c r="I226" s="526">
        <v>1.6666666666666665</v>
      </c>
      <c r="J226" s="526">
        <v>80936.399999999994</v>
      </c>
      <c r="K226" s="530">
        <v>3</v>
      </c>
      <c r="L226" s="530">
        <v>242809.2</v>
      </c>
      <c r="M226" s="526">
        <v>1</v>
      </c>
      <c r="N226" s="526">
        <v>80936.400000000009</v>
      </c>
      <c r="O226" s="530">
        <v>4</v>
      </c>
      <c r="P226" s="530">
        <v>323745.59999999998</v>
      </c>
      <c r="Q226" s="544">
        <v>1.3333333333333333</v>
      </c>
      <c r="R226" s="531">
        <v>80936.399999999994</v>
      </c>
    </row>
    <row r="227" spans="1:18" ht="14.4" customHeight="1" x14ac:dyDescent="0.3">
      <c r="A227" s="525" t="s">
        <v>2162</v>
      </c>
      <c r="B227" s="526" t="s">
        <v>2194</v>
      </c>
      <c r="C227" s="526" t="s">
        <v>516</v>
      </c>
      <c r="D227" s="526" t="s">
        <v>2166</v>
      </c>
      <c r="E227" s="526" t="s">
        <v>2460</v>
      </c>
      <c r="F227" s="526" t="s">
        <v>2461</v>
      </c>
      <c r="G227" s="530">
        <v>1</v>
      </c>
      <c r="H227" s="530">
        <v>15954.82</v>
      </c>
      <c r="I227" s="526"/>
      <c r="J227" s="526">
        <v>15954.82</v>
      </c>
      <c r="K227" s="530"/>
      <c r="L227" s="530"/>
      <c r="M227" s="526"/>
      <c r="N227" s="526"/>
      <c r="O227" s="530"/>
      <c r="P227" s="530"/>
      <c r="Q227" s="544"/>
      <c r="R227" s="531"/>
    </row>
    <row r="228" spans="1:18" ht="14.4" customHeight="1" x14ac:dyDescent="0.3">
      <c r="A228" s="525" t="s">
        <v>2162</v>
      </c>
      <c r="B228" s="526" t="s">
        <v>2194</v>
      </c>
      <c r="C228" s="526" t="s">
        <v>516</v>
      </c>
      <c r="D228" s="526" t="s">
        <v>2166</v>
      </c>
      <c r="E228" s="526" t="s">
        <v>2462</v>
      </c>
      <c r="F228" s="526" t="s">
        <v>2463</v>
      </c>
      <c r="G228" s="530"/>
      <c r="H228" s="530"/>
      <c r="I228" s="526"/>
      <c r="J228" s="526"/>
      <c r="K228" s="530">
        <v>2</v>
      </c>
      <c r="L228" s="530">
        <v>52898.48</v>
      </c>
      <c r="M228" s="526">
        <v>1</v>
      </c>
      <c r="N228" s="526">
        <v>26449.24</v>
      </c>
      <c r="O228" s="530">
        <v>1</v>
      </c>
      <c r="P228" s="530">
        <v>26449.24</v>
      </c>
      <c r="Q228" s="544">
        <v>0.5</v>
      </c>
      <c r="R228" s="531">
        <v>26449.24</v>
      </c>
    </row>
    <row r="229" spans="1:18" ht="14.4" customHeight="1" x14ac:dyDescent="0.3">
      <c r="A229" s="525" t="s">
        <v>2162</v>
      </c>
      <c r="B229" s="526" t="s">
        <v>2194</v>
      </c>
      <c r="C229" s="526" t="s">
        <v>516</v>
      </c>
      <c r="D229" s="526" t="s">
        <v>2166</v>
      </c>
      <c r="E229" s="526" t="s">
        <v>2464</v>
      </c>
      <c r="F229" s="526" t="s">
        <v>2465</v>
      </c>
      <c r="G229" s="530"/>
      <c r="H229" s="530"/>
      <c r="I229" s="526"/>
      <c r="J229" s="526"/>
      <c r="K229" s="530">
        <v>1</v>
      </c>
      <c r="L229" s="530">
        <v>18844.98</v>
      </c>
      <c r="M229" s="526">
        <v>1</v>
      </c>
      <c r="N229" s="526">
        <v>18844.98</v>
      </c>
      <c r="O229" s="530">
        <v>1</v>
      </c>
      <c r="P229" s="530">
        <v>18844.98</v>
      </c>
      <c r="Q229" s="544">
        <v>1</v>
      </c>
      <c r="R229" s="531">
        <v>18844.98</v>
      </c>
    </row>
    <row r="230" spans="1:18" ht="14.4" customHeight="1" x14ac:dyDescent="0.3">
      <c r="A230" s="525" t="s">
        <v>2162</v>
      </c>
      <c r="B230" s="526" t="s">
        <v>2194</v>
      </c>
      <c r="C230" s="526" t="s">
        <v>516</v>
      </c>
      <c r="D230" s="526" t="s">
        <v>2166</v>
      </c>
      <c r="E230" s="526" t="s">
        <v>2466</v>
      </c>
      <c r="F230" s="526" t="s">
        <v>2467</v>
      </c>
      <c r="G230" s="530">
        <v>5</v>
      </c>
      <c r="H230" s="530">
        <v>21800</v>
      </c>
      <c r="I230" s="526">
        <v>1.6666666666666667</v>
      </c>
      <c r="J230" s="526">
        <v>4360</v>
      </c>
      <c r="K230" s="530">
        <v>3</v>
      </c>
      <c r="L230" s="530">
        <v>13080</v>
      </c>
      <c r="M230" s="526">
        <v>1</v>
      </c>
      <c r="N230" s="526">
        <v>4360</v>
      </c>
      <c r="O230" s="530">
        <v>4</v>
      </c>
      <c r="P230" s="530">
        <v>17440</v>
      </c>
      <c r="Q230" s="544">
        <v>1.3333333333333333</v>
      </c>
      <c r="R230" s="531">
        <v>4360</v>
      </c>
    </row>
    <row r="231" spans="1:18" ht="14.4" customHeight="1" x14ac:dyDescent="0.3">
      <c r="A231" s="525" t="s">
        <v>2162</v>
      </c>
      <c r="B231" s="526" t="s">
        <v>2194</v>
      </c>
      <c r="C231" s="526" t="s">
        <v>516</v>
      </c>
      <c r="D231" s="526" t="s">
        <v>2166</v>
      </c>
      <c r="E231" s="526" t="s">
        <v>2468</v>
      </c>
      <c r="F231" s="526" t="s">
        <v>2469</v>
      </c>
      <c r="G231" s="530"/>
      <c r="H231" s="530"/>
      <c r="I231" s="526"/>
      <c r="J231" s="526"/>
      <c r="K231" s="530">
        <v>2</v>
      </c>
      <c r="L231" s="530">
        <v>6213</v>
      </c>
      <c r="M231" s="526">
        <v>1</v>
      </c>
      <c r="N231" s="526">
        <v>3106.5</v>
      </c>
      <c r="O231" s="530">
        <v>1</v>
      </c>
      <c r="P231" s="530">
        <v>3106.5</v>
      </c>
      <c r="Q231" s="544">
        <v>0.5</v>
      </c>
      <c r="R231" s="531">
        <v>3106.5</v>
      </c>
    </row>
    <row r="232" spans="1:18" ht="14.4" customHeight="1" x14ac:dyDescent="0.3">
      <c r="A232" s="525" t="s">
        <v>2162</v>
      </c>
      <c r="B232" s="526" t="s">
        <v>2194</v>
      </c>
      <c r="C232" s="526" t="s">
        <v>516</v>
      </c>
      <c r="D232" s="526" t="s">
        <v>2166</v>
      </c>
      <c r="E232" s="526" t="s">
        <v>2470</v>
      </c>
      <c r="F232" s="526" t="s">
        <v>2471</v>
      </c>
      <c r="G232" s="530">
        <v>2</v>
      </c>
      <c r="H232" s="530">
        <v>761.72</v>
      </c>
      <c r="I232" s="526">
        <v>0.5</v>
      </c>
      <c r="J232" s="526">
        <v>380.86</v>
      </c>
      <c r="K232" s="530">
        <v>4</v>
      </c>
      <c r="L232" s="530">
        <v>1523.44</v>
      </c>
      <c r="M232" s="526">
        <v>1</v>
      </c>
      <c r="N232" s="526">
        <v>380.86</v>
      </c>
      <c r="O232" s="530">
        <v>3</v>
      </c>
      <c r="P232" s="530">
        <v>1142.58</v>
      </c>
      <c r="Q232" s="544">
        <v>0.74999999999999989</v>
      </c>
      <c r="R232" s="531">
        <v>380.85999999999996</v>
      </c>
    </row>
    <row r="233" spans="1:18" ht="14.4" customHeight="1" x14ac:dyDescent="0.3">
      <c r="A233" s="525" t="s">
        <v>2162</v>
      </c>
      <c r="B233" s="526" t="s">
        <v>2194</v>
      </c>
      <c r="C233" s="526" t="s">
        <v>516</v>
      </c>
      <c r="D233" s="526" t="s">
        <v>2166</v>
      </c>
      <c r="E233" s="526" t="s">
        <v>2472</v>
      </c>
      <c r="F233" s="526" t="s">
        <v>2473</v>
      </c>
      <c r="G233" s="530"/>
      <c r="H233" s="530"/>
      <c r="I233" s="526"/>
      <c r="J233" s="526"/>
      <c r="K233" s="530">
        <v>2</v>
      </c>
      <c r="L233" s="530">
        <v>76172.72</v>
      </c>
      <c r="M233" s="526">
        <v>1</v>
      </c>
      <c r="N233" s="526">
        <v>38086.36</v>
      </c>
      <c r="O233" s="530">
        <v>2</v>
      </c>
      <c r="P233" s="530">
        <v>76172.72</v>
      </c>
      <c r="Q233" s="544">
        <v>1</v>
      </c>
      <c r="R233" s="531">
        <v>38086.36</v>
      </c>
    </row>
    <row r="234" spans="1:18" ht="14.4" customHeight="1" x14ac:dyDescent="0.3">
      <c r="A234" s="525" t="s">
        <v>2162</v>
      </c>
      <c r="B234" s="526" t="s">
        <v>2194</v>
      </c>
      <c r="C234" s="526" t="s">
        <v>516</v>
      </c>
      <c r="D234" s="526" t="s">
        <v>2166</v>
      </c>
      <c r="E234" s="526" t="s">
        <v>2474</v>
      </c>
      <c r="F234" s="526" t="s">
        <v>2475</v>
      </c>
      <c r="G234" s="530">
        <v>1</v>
      </c>
      <c r="H234" s="530">
        <v>13465.47</v>
      </c>
      <c r="I234" s="526"/>
      <c r="J234" s="526">
        <v>13465.47</v>
      </c>
      <c r="K234" s="530"/>
      <c r="L234" s="530"/>
      <c r="M234" s="526"/>
      <c r="N234" s="526"/>
      <c r="O234" s="530"/>
      <c r="P234" s="530"/>
      <c r="Q234" s="544"/>
      <c r="R234" s="531"/>
    </row>
    <row r="235" spans="1:18" ht="14.4" customHeight="1" x14ac:dyDescent="0.3">
      <c r="A235" s="525" t="s">
        <v>2162</v>
      </c>
      <c r="B235" s="526" t="s">
        <v>2194</v>
      </c>
      <c r="C235" s="526" t="s">
        <v>516</v>
      </c>
      <c r="D235" s="526" t="s">
        <v>2166</v>
      </c>
      <c r="E235" s="526" t="s">
        <v>2476</v>
      </c>
      <c r="F235" s="526" t="s">
        <v>2477</v>
      </c>
      <c r="G235" s="530"/>
      <c r="H235" s="530"/>
      <c r="I235" s="526"/>
      <c r="J235" s="526"/>
      <c r="K235" s="530"/>
      <c r="L235" s="530"/>
      <c r="M235" s="526"/>
      <c r="N235" s="526"/>
      <c r="O235" s="530">
        <v>1</v>
      </c>
      <c r="P235" s="530">
        <v>11015.5</v>
      </c>
      <c r="Q235" s="544"/>
      <c r="R235" s="531">
        <v>11015.5</v>
      </c>
    </row>
    <row r="236" spans="1:18" ht="14.4" customHeight="1" x14ac:dyDescent="0.3">
      <c r="A236" s="525" t="s">
        <v>2162</v>
      </c>
      <c r="B236" s="526" t="s">
        <v>2194</v>
      </c>
      <c r="C236" s="526" t="s">
        <v>516</v>
      </c>
      <c r="D236" s="526" t="s">
        <v>2166</v>
      </c>
      <c r="E236" s="526" t="s">
        <v>2478</v>
      </c>
      <c r="F236" s="526" t="s">
        <v>2479</v>
      </c>
      <c r="G236" s="530">
        <v>2</v>
      </c>
      <c r="H236" s="530">
        <v>51776.1</v>
      </c>
      <c r="I236" s="526"/>
      <c r="J236" s="526">
        <v>25888.05</v>
      </c>
      <c r="K236" s="530"/>
      <c r="L236" s="530"/>
      <c r="M236" s="526"/>
      <c r="N236" s="526"/>
      <c r="O236" s="530">
        <v>2</v>
      </c>
      <c r="P236" s="530">
        <v>51776.1</v>
      </c>
      <c r="Q236" s="544"/>
      <c r="R236" s="531">
        <v>25888.05</v>
      </c>
    </row>
    <row r="237" spans="1:18" ht="14.4" customHeight="1" x14ac:dyDescent="0.3">
      <c r="A237" s="525" t="s">
        <v>2162</v>
      </c>
      <c r="B237" s="526" t="s">
        <v>2194</v>
      </c>
      <c r="C237" s="526" t="s">
        <v>516</v>
      </c>
      <c r="D237" s="526" t="s">
        <v>2166</v>
      </c>
      <c r="E237" s="526" t="s">
        <v>2480</v>
      </c>
      <c r="F237" s="526" t="s">
        <v>2481</v>
      </c>
      <c r="G237" s="530">
        <v>2</v>
      </c>
      <c r="H237" s="530">
        <v>60270</v>
      </c>
      <c r="I237" s="526"/>
      <c r="J237" s="526">
        <v>30135</v>
      </c>
      <c r="K237" s="530"/>
      <c r="L237" s="530"/>
      <c r="M237" s="526"/>
      <c r="N237" s="526"/>
      <c r="O237" s="530"/>
      <c r="P237" s="530"/>
      <c r="Q237" s="544"/>
      <c r="R237" s="531"/>
    </row>
    <row r="238" spans="1:18" ht="14.4" customHeight="1" x14ac:dyDescent="0.3">
      <c r="A238" s="525" t="s">
        <v>2162</v>
      </c>
      <c r="B238" s="526" t="s">
        <v>2194</v>
      </c>
      <c r="C238" s="526" t="s">
        <v>516</v>
      </c>
      <c r="D238" s="526" t="s">
        <v>2166</v>
      </c>
      <c r="E238" s="526" t="s">
        <v>2482</v>
      </c>
      <c r="F238" s="526" t="s">
        <v>2483</v>
      </c>
      <c r="G238" s="530"/>
      <c r="H238" s="530"/>
      <c r="I238" s="526"/>
      <c r="J238" s="526"/>
      <c r="K238" s="530">
        <v>1</v>
      </c>
      <c r="L238" s="530">
        <v>17527.810000000001</v>
      </c>
      <c r="M238" s="526">
        <v>1</v>
      </c>
      <c r="N238" s="526">
        <v>17527.810000000001</v>
      </c>
      <c r="O238" s="530"/>
      <c r="P238" s="530"/>
      <c r="Q238" s="544"/>
      <c r="R238" s="531"/>
    </row>
    <row r="239" spans="1:18" ht="14.4" customHeight="1" x14ac:dyDescent="0.3">
      <c r="A239" s="525" t="s">
        <v>2162</v>
      </c>
      <c r="B239" s="526" t="s">
        <v>2194</v>
      </c>
      <c r="C239" s="526" t="s">
        <v>516</v>
      </c>
      <c r="D239" s="526" t="s">
        <v>2166</v>
      </c>
      <c r="E239" s="526" t="s">
        <v>2484</v>
      </c>
      <c r="F239" s="526" t="s">
        <v>2485</v>
      </c>
      <c r="G239" s="530"/>
      <c r="H239" s="530"/>
      <c r="I239" s="526"/>
      <c r="J239" s="526"/>
      <c r="K239" s="530">
        <v>1</v>
      </c>
      <c r="L239" s="530">
        <v>310</v>
      </c>
      <c r="M239" s="526">
        <v>1</v>
      </c>
      <c r="N239" s="526">
        <v>310</v>
      </c>
      <c r="O239" s="530"/>
      <c r="P239" s="530"/>
      <c r="Q239" s="544"/>
      <c r="R239" s="531"/>
    </row>
    <row r="240" spans="1:18" ht="14.4" customHeight="1" x14ac:dyDescent="0.3">
      <c r="A240" s="525" t="s">
        <v>2162</v>
      </c>
      <c r="B240" s="526" t="s">
        <v>2194</v>
      </c>
      <c r="C240" s="526" t="s">
        <v>516</v>
      </c>
      <c r="D240" s="526" t="s">
        <v>2166</v>
      </c>
      <c r="E240" s="526" t="s">
        <v>2486</v>
      </c>
      <c r="F240" s="526" t="s">
        <v>2487</v>
      </c>
      <c r="G240" s="530">
        <v>1</v>
      </c>
      <c r="H240" s="530">
        <v>658.4</v>
      </c>
      <c r="I240" s="526"/>
      <c r="J240" s="526">
        <v>658.4</v>
      </c>
      <c r="K240" s="530"/>
      <c r="L240" s="530"/>
      <c r="M240" s="526"/>
      <c r="N240" s="526"/>
      <c r="O240" s="530"/>
      <c r="P240" s="530"/>
      <c r="Q240" s="544"/>
      <c r="R240" s="531"/>
    </row>
    <row r="241" spans="1:18" ht="14.4" customHeight="1" x14ac:dyDescent="0.3">
      <c r="A241" s="525" t="s">
        <v>2162</v>
      </c>
      <c r="B241" s="526" t="s">
        <v>2194</v>
      </c>
      <c r="C241" s="526" t="s">
        <v>516</v>
      </c>
      <c r="D241" s="526" t="s">
        <v>2166</v>
      </c>
      <c r="E241" s="526" t="s">
        <v>2488</v>
      </c>
      <c r="F241" s="526" t="s">
        <v>2489</v>
      </c>
      <c r="G241" s="530">
        <v>2</v>
      </c>
      <c r="H241" s="530">
        <v>4987.18</v>
      </c>
      <c r="I241" s="526">
        <v>1</v>
      </c>
      <c r="J241" s="526">
        <v>2493.59</v>
      </c>
      <c r="K241" s="530">
        <v>2</v>
      </c>
      <c r="L241" s="530">
        <v>4987.18</v>
      </c>
      <c r="M241" s="526">
        <v>1</v>
      </c>
      <c r="N241" s="526">
        <v>2493.59</v>
      </c>
      <c r="O241" s="530"/>
      <c r="P241" s="530"/>
      <c r="Q241" s="544"/>
      <c r="R241" s="531"/>
    </row>
    <row r="242" spans="1:18" ht="14.4" customHeight="1" x14ac:dyDescent="0.3">
      <c r="A242" s="525" t="s">
        <v>2162</v>
      </c>
      <c r="B242" s="526" t="s">
        <v>2194</v>
      </c>
      <c r="C242" s="526" t="s">
        <v>516</v>
      </c>
      <c r="D242" s="526" t="s">
        <v>2166</v>
      </c>
      <c r="E242" s="526" t="s">
        <v>2490</v>
      </c>
      <c r="F242" s="526" t="s">
        <v>2491</v>
      </c>
      <c r="G242" s="530">
        <v>1</v>
      </c>
      <c r="H242" s="530">
        <v>15600</v>
      </c>
      <c r="I242" s="526"/>
      <c r="J242" s="526">
        <v>15600</v>
      </c>
      <c r="K242" s="530"/>
      <c r="L242" s="530"/>
      <c r="M242" s="526"/>
      <c r="N242" s="526"/>
      <c r="O242" s="530"/>
      <c r="P242" s="530"/>
      <c r="Q242" s="544"/>
      <c r="R242" s="531"/>
    </row>
    <row r="243" spans="1:18" ht="14.4" customHeight="1" x14ac:dyDescent="0.3">
      <c r="A243" s="525" t="s">
        <v>2162</v>
      </c>
      <c r="B243" s="526" t="s">
        <v>2194</v>
      </c>
      <c r="C243" s="526" t="s">
        <v>516</v>
      </c>
      <c r="D243" s="526" t="s">
        <v>2166</v>
      </c>
      <c r="E243" s="526" t="s">
        <v>2492</v>
      </c>
      <c r="F243" s="526" t="s">
        <v>2396</v>
      </c>
      <c r="G243" s="530">
        <v>1</v>
      </c>
      <c r="H243" s="530">
        <v>8536.5499999999993</v>
      </c>
      <c r="I243" s="526"/>
      <c r="J243" s="526">
        <v>8536.5499999999993</v>
      </c>
      <c r="K243" s="530"/>
      <c r="L243" s="530"/>
      <c r="M243" s="526"/>
      <c r="N243" s="526"/>
      <c r="O243" s="530"/>
      <c r="P243" s="530"/>
      <c r="Q243" s="544"/>
      <c r="R243" s="531"/>
    </row>
    <row r="244" spans="1:18" ht="14.4" customHeight="1" x14ac:dyDescent="0.3">
      <c r="A244" s="525" t="s">
        <v>2162</v>
      </c>
      <c r="B244" s="526" t="s">
        <v>2194</v>
      </c>
      <c r="C244" s="526" t="s">
        <v>516</v>
      </c>
      <c r="D244" s="526" t="s">
        <v>2166</v>
      </c>
      <c r="E244" s="526" t="s">
        <v>2493</v>
      </c>
      <c r="F244" s="526" t="s">
        <v>2494</v>
      </c>
      <c r="G244" s="530">
        <v>1</v>
      </c>
      <c r="H244" s="530">
        <v>21000</v>
      </c>
      <c r="I244" s="526">
        <v>0.1111111111111111</v>
      </c>
      <c r="J244" s="526">
        <v>21000</v>
      </c>
      <c r="K244" s="530">
        <v>10</v>
      </c>
      <c r="L244" s="530">
        <v>189000</v>
      </c>
      <c r="M244" s="526">
        <v>1</v>
      </c>
      <c r="N244" s="526">
        <v>18900</v>
      </c>
      <c r="O244" s="530">
        <v>3</v>
      </c>
      <c r="P244" s="530">
        <v>56700</v>
      </c>
      <c r="Q244" s="544">
        <v>0.3</v>
      </c>
      <c r="R244" s="531">
        <v>18900</v>
      </c>
    </row>
    <row r="245" spans="1:18" ht="14.4" customHeight="1" x14ac:dyDescent="0.3">
      <c r="A245" s="525" t="s">
        <v>2162</v>
      </c>
      <c r="B245" s="526" t="s">
        <v>2194</v>
      </c>
      <c r="C245" s="526" t="s">
        <v>516</v>
      </c>
      <c r="D245" s="526" t="s">
        <v>2166</v>
      </c>
      <c r="E245" s="526" t="s">
        <v>2495</v>
      </c>
      <c r="F245" s="526" t="s">
        <v>2391</v>
      </c>
      <c r="G245" s="530"/>
      <c r="H245" s="530"/>
      <c r="I245" s="526"/>
      <c r="J245" s="526"/>
      <c r="K245" s="530"/>
      <c r="L245" s="530"/>
      <c r="M245" s="526"/>
      <c r="N245" s="526"/>
      <c r="O245" s="530">
        <v>1</v>
      </c>
      <c r="P245" s="530">
        <v>1932.09</v>
      </c>
      <c r="Q245" s="544"/>
      <c r="R245" s="531">
        <v>1932.09</v>
      </c>
    </row>
    <row r="246" spans="1:18" ht="14.4" customHeight="1" x14ac:dyDescent="0.3">
      <c r="A246" s="525" t="s">
        <v>2162</v>
      </c>
      <c r="B246" s="526" t="s">
        <v>2194</v>
      </c>
      <c r="C246" s="526" t="s">
        <v>516</v>
      </c>
      <c r="D246" s="526" t="s">
        <v>2166</v>
      </c>
      <c r="E246" s="526" t="s">
        <v>2496</v>
      </c>
      <c r="F246" s="526" t="s">
        <v>2497</v>
      </c>
      <c r="G246" s="530"/>
      <c r="H246" s="530"/>
      <c r="I246" s="526"/>
      <c r="J246" s="526"/>
      <c r="K246" s="530"/>
      <c r="L246" s="530"/>
      <c r="M246" s="526"/>
      <c r="N246" s="526"/>
      <c r="O246" s="530">
        <v>2</v>
      </c>
      <c r="P246" s="530">
        <v>17720.78</v>
      </c>
      <c r="Q246" s="544"/>
      <c r="R246" s="531">
        <v>8860.39</v>
      </c>
    </row>
    <row r="247" spans="1:18" ht="14.4" customHeight="1" x14ac:dyDescent="0.3">
      <c r="A247" s="525" t="s">
        <v>2162</v>
      </c>
      <c r="B247" s="526" t="s">
        <v>2194</v>
      </c>
      <c r="C247" s="526" t="s">
        <v>516</v>
      </c>
      <c r="D247" s="526" t="s">
        <v>2166</v>
      </c>
      <c r="E247" s="526" t="s">
        <v>2498</v>
      </c>
      <c r="F247" s="526" t="s">
        <v>2499</v>
      </c>
      <c r="G247" s="530"/>
      <c r="H247" s="530"/>
      <c r="I247" s="526"/>
      <c r="J247" s="526"/>
      <c r="K247" s="530"/>
      <c r="L247" s="530"/>
      <c r="M247" s="526"/>
      <c r="N247" s="526"/>
      <c r="O247" s="530">
        <v>1</v>
      </c>
      <c r="P247" s="530">
        <v>5652.12</v>
      </c>
      <c r="Q247" s="544"/>
      <c r="R247" s="531">
        <v>5652.12</v>
      </c>
    </row>
    <row r="248" spans="1:18" ht="14.4" customHeight="1" x14ac:dyDescent="0.3">
      <c r="A248" s="525" t="s">
        <v>2162</v>
      </c>
      <c r="B248" s="526" t="s">
        <v>2194</v>
      </c>
      <c r="C248" s="526" t="s">
        <v>516</v>
      </c>
      <c r="D248" s="526" t="s">
        <v>2175</v>
      </c>
      <c r="E248" s="526" t="s">
        <v>2257</v>
      </c>
      <c r="F248" s="526" t="s">
        <v>2258</v>
      </c>
      <c r="G248" s="530"/>
      <c r="H248" s="530"/>
      <c r="I248" s="526"/>
      <c r="J248" s="526"/>
      <c r="K248" s="530"/>
      <c r="L248" s="530"/>
      <c r="M248" s="526"/>
      <c r="N248" s="526"/>
      <c r="O248" s="530">
        <v>1</v>
      </c>
      <c r="P248" s="530">
        <v>225</v>
      </c>
      <c r="Q248" s="544"/>
      <c r="R248" s="531">
        <v>225</v>
      </c>
    </row>
    <row r="249" spans="1:18" ht="14.4" customHeight="1" x14ac:dyDescent="0.3">
      <c r="A249" s="525" t="s">
        <v>2162</v>
      </c>
      <c r="B249" s="526" t="s">
        <v>2194</v>
      </c>
      <c r="C249" s="526" t="s">
        <v>516</v>
      </c>
      <c r="D249" s="526" t="s">
        <v>2175</v>
      </c>
      <c r="E249" s="526" t="s">
        <v>2259</v>
      </c>
      <c r="F249" s="526" t="s">
        <v>2260</v>
      </c>
      <c r="G249" s="530"/>
      <c r="H249" s="530"/>
      <c r="I249" s="526"/>
      <c r="J249" s="526"/>
      <c r="K249" s="530"/>
      <c r="L249" s="530"/>
      <c r="M249" s="526"/>
      <c r="N249" s="526"/>
      <c r="O249" s="530">
        <v>1</v>
      </c>
      <c r="P249" s="530">
        <v>626</v>
      </c>
      <c r="Q249" s="544"/>
      <c r="R249" s="531">
        <v>626</v>
      </c>
    </row>
    <row r="250" spans="1:18" ht="14.4" customHeight="1" x14ac:dyDescent="0.3">
      <c r="A250" s="525" t="s">
        <v>2162</v>
      </c>
      <c r="B250" s="526" t="s">
        <v>2194</v>
      </c>
      <c r="C250" s="526" t="s">
        <v>516</v>
      </c>
      <c r="D250" s="526" t="s">
        <v>2175</v>
      </c>
      <c r="E250" s="526" t="s">
        <v>2271</v>
      </c>
      <c r="F250" s="526" t="s">
        <v>2272</v>
      </c>
      <c r="G250" s="530">
        <v>36</v>
      </c>
      <c r="H250" s="530">
        <v>11880</v>
      </c>
      <c r="I250" s="526"/>
      <c r="J250" s="526">
        <v>330</v>
      </c>
      <c r="K250" s="530"/>
      <c r="L250" s="530"/>
      <c r="M250" s="526"/>
      <c r="N250" s="526"/>
      <c r="O250" s="530">
        <v>1</v>
      </c>
      <c r="P250" s="530">
        <v>350</v>
      </c>
      <c r="Q250" s="544"/>
      <c r="R250" s="531">
        <v>350</v>
      </c>
    </row>
    <row r="251" spans="1:18" ht="14.4" customHeight="1" x14ac:dyDescent="0.3">
      <c r="A251" s="525" t="s">
        <v>2162</v>
      </c>
      <c r="B251" s="526" t="s">
        <v>2194</v>
      </c>
      <c r="C251" s="526" t="s">
        <v>516</v>
      </c>
      <c r="D251" s="526" t="s">
        <v>2175</v>
      </c>
      <c r="E251" s="526" t="s">
        <v>2500</v>
      </c>
      <c r="F251" s="526" t="s">
        <v>2501</v>
      </c>
      <c r="G251" s="530"/>
      <c r="H251" s="530"/>
      <c r="I251" s="526"/>
      <c r="J251" s="526"/>
      <c r="K251" s="530">
        <v>1</v>
      </c>
      <c r="L251" s="530">
        <v>4576</v>
      </c>
      <c r="M251" s="526">
        <v>1</v>
      </c>
      <c r="N251" s="526">
        <v>4576</v>
      </c>
      <c r="O251" s="530">
        <v>1</v>
      </c>
      <c r="P251" s="530">
        <v>4576</v>
      </c>
      <c r="Q251" s="544">
        <v>1</v>
      </c>
      <c r="R251" s="531">
        <v>4576</v>
      </c>
    </row>
    <row r="252" spans="1:18" ht="14.4" customHeight="1" x14ac:dyDescent="0.3">
      <c r="A252" s="525" t="s">
        <v>2162</v>
      </c>
      <c r="B252" s="526" t="s">
        <v>2194</v>
      </c>
      <c r="C252" s="526" t="s">
        <v>516</v>
      </c>
      <c r="D252" s="526" t="s">
        <v>2175</v>
      </c>
      <c r="E252" s="526" t="s">
        <v>2502</v>
      </c>
      <c r="F252" s="526" t="s">
        <v>2503</v>
      </c>
      <c r="G252" s="530">
        <v>5</v>
      </c>
      <c r="H252" s="530">
        <v>20695</v>
      </c>
      <c r="I252" s="526">
        <v>0.99399615754082615</v>
      </c>
      <c r="J252" s="526">
        <v>4139</v>
      </c>
      <c r="K252" s="530">
        <v>5</v>
      </c>
      <c r="L252" s="530">
        <v>20820</v>
      </c>
      <c r="M252" s="526">
        <v>1</v>
      </c>
      <c r="N252" s="526">
        <v>4164</v>
      </c>
      <c r="O252" s="530">
        <v>5</v>
      </c>
      <c r="P252" s="530">
        <v>20820</v>
      </c>
      <c r="Q252" s="544">
        <v>1</v>
      </c>
      <c r="R252" s="531">
        <v>4164</v>
      </c>
    </row>
    <row r="253" spans="1:18" ht="14.4" customHeight="1" x14ac:dyDescent="0.3">
      <c r="A253" s="525" t="s">
        <v>2162</v>
      </c>
      <c r="B253" s="526" t="s">
        <v>2194</v>
      </c>
      <c r="C253" s="526" t="s">
        <v>516</v>
      </c>
      <c r="D253" s="526" t="s">
        <v>2175</v>
      </c>
      <c r="E253" s="526" t="s">
        <v>2504</v>
      </c>
      <c r="F253" s="526" t="s">
        <v>2505</v>
      </c>
      <c r="G253" s="530">
        <v>9</v>
      </c>
      <c r="H253" s="530">
        <v>2511</v>
      </c>
      <c r="I253" s="526">
        <v>0.49293286219081273</v>
      </c>
      <c r="J253" s="526">
        <v>279</v>
      </c>
      <c r="K253" s="530">
        <v>18</v>
      </c>
      <c r="L253" s="530">
        <v>5094</v>
      </c>
      <c r="M253" s="526">
        <v>1</v>
      </c>
      <c r="N253" s="526">
        <v>283</v>
      </c>
      <c r="O253" s="530">
        <v>15</v>
      </c>
      <c r="P253" s="530">
        <v>4245</v>
      </c>
      <c r="Q253" s="544">
        <v>0.83333333333333337</v>
      </c>
      <c r="R253" s="531">
        <v>283</v>
      </c>
    </row>
    <row r="254" spans="1:18" ht="14.4" customHeight="1" x14ac:dyDescent="0.3">
      <c r="A254" s="525" t="s">
        <v>2162</v>
      </c>
      <c r="B254" s="526" t="s">
        <v>2194</v>
      </c>
      <c r="C254" s="526" t="s">
        <v>516</v>
      </c>
      <c r="D254" s="526" t="s">
        <v>2175</v>
      </c>
      <c r="E254" s="526" t="s">
        <v>2506</v>
      </c>
      <c r="F254" s="526" t="s">
        <v>2507</v>
      </c>
      <c r="G254" s="530">
        <v>23</v>
      </c>
      <c r="H254" s="530">
        <v>144072</v>
      </c>
      <c r="I254" s="526">
        <v>0.94999208735559426</v>
      </c>
      <c r="J254" s="526">
        <v>6264</v>
      </c>
      <c r="K254" s="530">
        <v>24</v>
      </c>
      <c r="L254" s="530">
        <v>151656</v>
      </c>
      <c r="M254" s="526">
        <v>1</v>
      </c>
      <c r="N254" s="526">
        <v>6319</v>
      </c>
      <c r="O254" s="530">
        <v>18</v>
      </c>
      <c r="P254" s="530">
        <v>113760</v>
      </c>
      <c r="Q254" s="544">
        <v>0.75011868966608641</v>
      </c>
      <c r="R254" s="531">
        <v>6320</v>
      </c>
    </row>
    <row r="255" spans="1:18" ht="14.4" customHeight="1" x14ac:dyDescent="0.3">
      <c r="A255" s="525" t="s">
        <v>2162</v>
      </c>
      <c r="B255" s="526" t="s">
        <v>2194</v>
      </c>
      <c r="C255" s="526" t="s">
        <v>516</v>
      </c>
      <c r="D255" s="526" t="s">
        <v>2175</v>
      </c>
      <c r="E255" s="526" t="s">
        <v>2508</v>
      </c>
      <c r="F255" s="526" t="s">
        <v>2509</v>
      </c>
      <c r="G255" s="530">
        <v>19</v>
      </c>
      <c r="H255" s="530">
        <v>29013</v>
      </c>
      <c r="I255" s="526">
        <v>1.416996336996337</v>
      </c>
      <c r="J255" s="526">
        <v>1527</v>
      </c>
      <c r="K255" s="530">
        <v>13</v>
      </c>
      <c r="L255" s="530">
        <v>20475</v>
      </c>
      <c r="M255" s="526">
        <v>1</v>
      </c>
      <c r="N255" s="526">
        <v>1575</v>
      </c>
      <c r="O255" s="530">
        <v>14</v>
      </c>
      <c r="P255" s="530">
        <v>22050</v>
      </c>
      <c r="Q255" s="544">
        <v>1.0769230769230769</v>
      </c>
      <c r="R255" s="531">
        <v>1575</v>
      </c>
    </row>
    <row r="256" spans="1:18" ht="14.4" customHeight="1" x14ac:dyDescent="0.3">
      <c r="A256" s="525" t="s">
        <v>2162</v>
      </c>
      <c r="B256" s="526" t="s">
        <v>2194</v>
      </c>
      <c r="C256" s="526" t="s">
        <v>516</v>
      </c>
      <c r="D256" s="526" t="s">
        <v>2175</v>
      </c>
      <c r="E256" s="526" t="s">
        <v>2510</v>
      </c>
      <c r="F256" s="526" t="s">
        <v>2511</v>
      </c>
      <c r="G256" s="530"/>
      <c r="H256" s="530"/>
      <c r="I256" s="526"/>
      <c r="J256" s="526"/>
      <c r="K256" s="530">
        <v>1</v>
      </c>
      <c r="L256" s="530">
        <v>15260</v>
      </c>
      <c r="M256" s="526">
        <v>1</v>
      </c>
      <c r="N256" s="526">
        <v>15260</v>
      </c>
      <c r="O256" s="530"/>
      <c r="P256" s="530"/>
      <c r="Q256" s="544"/>
      <c r="R256" s="531"/>
    </row>
    <row r="257" spans="1:18" ht="14.4" customHeight="1" x14ac:dyDescent="0.3">
      <c r="A257" s="525" t="s">
        <v>2162</v>
      </c>
      <c r="B257" s="526" t="s">
        <v>2194</v>
      </c>
      <c r="C257" s="526" t="s">
        <v>516</v>
      </c>
      <c r="D257" s="526" t="s">
        <v>2175</v>
      </c>
      <c r="E257" s="526" t="s">
        <v>2512</v>
      </c>
      <c r="F257" s="526" t="s">
        <v>2513</v>
      </c>
      <c r="G257" s="530">
        <v>68</v>
      </c>
      <c r="H257" s="530">
        <v>260032</v>
      </c>
      <c r="I257" s="526">
        <v>1.4333149597618786</v>
      </c>
      <c r="J257" s="526">
        <v>3824</v>
      </c>
      <c r="K257" s="530">
        <v>47</v>
      </c>
      <c r="L257" s="530">
        <v>181420</v>
      </c>
      <c r="M257" s="526">
        <v>1</v>
      </c>
      <c r="N257" s="526">
        <v>3860</v>
      </c>
      <c r="O257" s="530">
        <v>49</v>
      </c>
      <c r="P257" s="530">
        <v>189140</v>
      </c>
      <c r="Q257" s="544">
        <v>1.0425531914893618</v>
      </c>
      <c r="R257" s="531">
        <v>3860</v>
      </c>
    </row>
    <row r="258" spans="1:18" ht="14.4" customHeight="1" x14ac:dyDescent="0.3">
      <c r="A258" s="525" t="s">
        <v>2162</v>
      </c>
      <c r="B258" s="526" t="s">
        <v>2194</v>
      </c>
      <c r="C258" s="526" t="s">
        <v>516</v>
      </c>
      <c r="D258" s="526" t="s">
        <v>2175</v>
      </c>
      <c r="E258" s="526" t="s">
        <v>2514</v>
      </c>
      <c r="F258" s="526" t="s">
        <v>2515</v>
      </c>
      <c r="G258" s="530">
        <v>13</v>
      </c>
      <c r="H258" s="530">
        <v>67106</v>
      </c>
      <c r="I258" s="526">
        <v>0.46000822593912805</v>
      </c>
      <c r="J258" s="526">
        <v>5162</v>
      </c>
      <c r="K258" s="530">
        <v>28</v>
      </c>
      <c r="L258" s="530">
        <v>145880</v>
      </c>
      <c r="M258" s="526">
        <v>1</v>
      </c>
      <c r="N258" s="526">
        <v>5210</v>
      </c>
      <c r="O258" s="530">
        <v>18</v>
      </c>
      <c r="P258" s="530">
        <v>93780</v>
      </c>
      <c r="Q258" s="544">
        <v>0.6428571428571429</v>
      </c>
      <c r="R258" s="531">
        <v>5210</v>
      </c>
    </row>
    <row r="259" spans="1:18" ht="14.4" customHeight="1" x14ac:dyDescent="0.3">
      <c r="A259" s="525" t="s">
        <v>2162</v>
      </c>
      <c r="B259" s="526" t="s">
        <v>2194</v>
      </c>
      <c r="C259" s="526" t="s">
        <v>516</v>
      </c>
      <c r="D259" s="526" t="s">
        <v>2175</v>
      </c>
      <c r="E259" s="526" t="s">
        <v>2516</v>
      </c>
      <c r="F259" s="526" t="s">
        <v>2517</v>
      </c>
      <c r="G259" s="530">
        <v>56</v>
      </c>
      <c r="H259" s="530">
        <v>439768</v>
      </c>
      <c r="I259" s="526">
        <v>1.5854637223974763</v>
      </c>
      <c r="J259" s="526">
        <v>7853</v>
      </c>
      <c r="K259" s="530">
        <v>35</v>
      </c>
      <c r="L259" s="530">
        <v>277375</v>
      </c>
      <c r="M259" s="526">
        <v>1</v>
      </c>
      <c r="N259" s="526">
        <v>7925</v>
      </c>
      <c r="O259" s="530">
        <v>35</v>
      </c>
      <c r="P259" s="530">
        <v>277410</v>
      </c>
      <c r="Q259" s="544">
        <v>1.0001261829652996</v>
      </c>
      <c r="R259" s="531">
        <v>7926</v>
      </c>
    </row>
    <row r="260" spans="1:18" ht="14.4" customHeight="1" x14ac:dyDescent="0.3">
      <c r="A260" s="525" t="s">
        <v>2162</v>
      </c>
      <c r="B260" s="526" t="s">
        <v>2194</v>
      </c>
      <c r="C260" s="526" t="s">
        <v>516</v>
      </c>
      <c r="D260" s="526" t="s">
        <v>2175</v>
      </c>
      <c r="E260" s="526" t="s">
        <v>2518</v>
      </c>
      <c r="F260" s="526" t="s">
        <v>2519</v>
      </c>
      <c r="G260" s="530">
        <v>17</v>
      </c>
      <c r="H260" s="530">
        <v>28322</v>
      </c>
      <c r="I260" s="526">
        <v>0.97884841363102237</v>
      </c>
      <c r="J260" s="526">
        <v>1666</v>
      </c>
      <c r="K260" s="530">
        <v>17</v>
      </c>
      <c r="L260" s="530">
        <v>28934</v>
      </c>
      <c r="M260" s="526">
        <v>1</v>
      </c>
      <c r="N260" s="526">
        <v>1702</v>
      </c>
      <c r="O260" s="530">
        <v>11</v>
      </c>
      <c r="P260" s="530">
        <v>18722</v>
      </c>
      <c r="Q260" s="544">
        <v>0.6470588235294118</v>
      </c>
      <c r="R260" s="531">
        <v>1702</v>
      </c>
    </row>
    <row r="261" spans="1:18" ht="14.4" customHeight="1" x14ac:dyDescent="0.3">
      <c r="A261" s="525" t="s">
        <v>2162</v>
      </c>
      <c r="B261" s="526" t="s">
        <v>2194</v>
      </c>
      <c r="C261" s="526" t="s">
        <v>516</v>
      </c>
      <c r="D261" s="526" t="s">
        <v>2175</v>
      </c>
      <c r="E261" s="526" t="s">
        <v>2291</v>
      </c>
      <c r="F261" s="526" t="s">
        <v>2292</v>
      </c>
      <c r="G261" s="530">
        <v>24</v>
      </c>
      <c r="H261" s="530">
        <v>2520</v>
      </c>
      <c r="I261" s="526">
        <v>0.54054054054054057</v>
      </c>
      <c r="J261" s="526">
        <v>105</v>
      </c>
      <c r="K261" s="530">
        <v>42</v>
      </c>
      <c r="L261" s="530">
        <v>4662</v>
      </c>
      <c r="M261" s="526">
        <v>1</v>
      </c>
      <c r="N261" s="526">
        <v>111</v>
      </c>
      <c r="O261" s="530">
        <v>31</v>
      </c>
      <c r="P261" s="530">
        <v>3441</v>
      </c>
      <c r="Q261" s="544">
        <v>0.73809523809523814</v>
      </c>
      <c r="R261" s="531">
        <v>111</v>
      </c>
    </row>
    <row r="262" spans="1:18" ht="14.4" customHeight="1" x14ac:dyDescent="0.3">
      <c r="A262" s="525" t="s">
        <v>2162</v>
      </c>
      <c r="B262" s="526" t="s">
        <v>2194</v>
      </c>
      <c r="C262" s="526" t="s">
        <v>516</v>
      </c>
      <c r="D262" s="526" t="s">
        <v>2175</v>
      </c>
      <c r="E262" s="526" t="s">
        <v>2520</v>
      </c>
      <c r="F262" s="526" t="s">
        <v>2521</v>
      </c>
      <c r="G262" s="530"/>
      <c r="H262" s="530"/>
      <c r="I262" s="526"/>
      <c r="J262" s="526"/>
      <c r="K262" s="530">
        <v>1</v>
      </c>
      <c r="L262" s="530">
        <v>0</v>
      </c>
      <c r="M262" s="526"/>
      <c r="N262" s="526">
        <v>0</v>
      </c>
      <c r="O262" s="530"/>
      <c r="P262" s="530"/>
      <c r="Q262" s="544"/>
      <c r="R262" s="531"/>
    </row>
    <row r="263" spans="1:18" ht="14.4" customHeight="1" x14ac:dyDescent="0.3">
      <c r="A263" s="525" t="s">
        <v>2162</v>
      </c>
      <c r="B263" s="526" t="s">
        <v>2194</v>
      </c>
      <c r="C263" s="526" t="s">
        <v>516</v>
      </c>
      <c r="D263" s="526" t="s">
        <v>2175</v>
      </c>
      <c r="E263" s="526" t="s">
        <v>2293</v>
      </c>
      <c r="F263" s="526" t="s">
        <v>2294</v>
      </c>
      <c r="G263" s="530">
        <v>1</v>
      </c>
      <c r="H263" s="530">
        <v>752</v>
      </c>
      <c r="I263" s="526">
        <v>0.188</v>
      </c>
      <c r="J263" s="526">
        <v>752</v>
      </c>
      <c r="K263" s="530">
        <v>5</v>
      </c>
      <c r="L263" s="530">
        <v>4000</v>
      </c>
      <c r="M263" s="526">
        <v>1</v>
      </c>
      <c r="N263" s="526">
        <v>800</v>
      </c>
      <c r="O263" s="530">
        <v>16</v>
      </c>
      <c r="P263" s="530">
        <v>12816</v>
      </c>
      <c r="Q263" s="544">
        <v>3.2040000000000002</v>
      </c>
      <c r="R263" s="531">
        <v>801</v>
      </c>
    </row>
    <row r="264" spans="1:18" ht="14.4" customHeight="1" x14ac:dyDescent="0.3">
      <c r="A264" s="525" t="s">
        <v>2162</v>
      </c>
      <c r="B264" s="526" t="s">
        <v>2194</v>
      </c>
      <c r="C264" s="526" t="s">
        <v>516</v>
      </c>
      <c r="D264" s="526" t="s">
        <v>2175</v>
      </c>
      <c r="E264" s="526" t="s">
        <v>2295</v>
      </c>
      <c r="F264" s="526" t="s">
        <v>2296</v>
      </c>
      <c r="G264" s="530">
        <v>3</v>
      </c>
      <c r="H264" s="530">
        <v>525</v>
      </c>
      <c r="I264" s="526">
        <v>0.26964560862865949</v>
      </c>
      <c r="J264" s="526">
        <v>175</v>
      </c>
      <c r="K264" s="530">
        <v>11</v>
      </c>
      <c r="L264" s="530">
        <v>1947</v>
      </c>
      <c r="M264" s="526">
        <v>1</v>
      </c>
      <c r="N264" s="526">
        <v>177</v>
      </c>
      <c r="O264" s="530">
        <v>14</v>
      </c>
      <c r="P264" s="530">
        <v>2478</v>
      </c>
      <c r="Q264" s="544">
        <v>1.2727272727272727</v>
      </c>
      <c r="R264" s="531">
        <v>177</v>
      </c>
    </row>
    <row r="265" spans="1:18" ht="14.4" customHeight="1" x14ac:dyDescent="0.3">
      <c r="A265" s="525" t="s">
        <v>2162</v>
      </c>
      <c r="B265" s="526" t="s">
        <v>2194</v>
      </c>
      <c r="C265" s="526" t="s">
        <v>516</v>
      </c>
      <c r="D265" s="526" t="s">
        <v>2175</v>
      </c>
      <c r="E265" s="526" t="s">
        <v>2307</v>
      </c>
      <c r="F265" s="526" t="s">
        <v>2308</v>
      </c>
      <c r="G265" s="530">
        <v>49</v>
      </c>
      <c r="H265" s="530">
        <v>7252</v>
      </c>
      <c r="I265" s="526">
        <v>0.45719329214474846</v>
      </c>
      <c r="J265" s="526">
        <v>148</v>
      </c>
      <c r="K265" s="530">
        <v>103</v>
      </c>
      <c r="L265" s="530">
        <v>15862</v>
      </c>
      <c r="M265" s="526">
        <v>1</v>
      </c>
      <c r="N265" s="526">
        <v>154</v>
      </c>
      <c r="O265" s="530">
        <v>101</v>
      </c>
      <c r="P265" s="530">
        <v>15554</v>
      </c>
      <c r="Q265" s="544">
        <v>0.98058252427184467</v>
      </c>
      <c r="R265" s="531">
        <v>154</v>
      </c>
    </row>
    <row r="266" spans="1:18" ht="14.4" customHeight="1" x14ac:dyDescent="0.3">
      <c r="A266" s="525" t="s">
        <v>2162</v>
      </c>
      <c r="B266" s="526" t="s">
        <v>2194</v>
      </c>
      <c r="C266" s="526" t="s">
        <v>516</v>
      </c>
      <c r="D266" s="526" t="s">
        <v>2175</v>
      </c>
      <c r="E266" s="526" t="s">
        <v>2309</v>
      </c>
      <c r="F266" s="526" t="s">
        <v>2310</v>
      </c>
      <c r="G266" s="530"/>
      <c r="H266" s="530"/>
      <c r="I266" s="526"/>
      <c r="J266" s="526"/>
      <c r="K266" s="530">
        <v>1</v>
      </c>
      <c r="L266" s="530">
        <v>674</v>
      </c>
      <c r="M266" s="526">
        <v>1</v>
      </c>
      <c r="N266" s="526">
        <v>674</v>
      </c>
      <c r="O266" s="530"/>
      <c r="P266" s="530"/>
      <c r="Q266" s="544"/>
      <c r="R266" s="531"/>
    </row>
    <row r="267" spans="1:18" ht="14.4" customHeight="1" x14ac:dyDescent="0.3">
      <c r="A267" s="525" t="s">
        <v>2162</v>
      </c>
      <c r="B267" s="526" t="s">
        <v>2194</v>
      </c>
      <c r="C267" s="526" t="s">
        <v>516</v>
      </c>
      <c r="D267" s="526" t="s">
        <v>2175</v>
      </c>
      <c r="E267" s="526" t="s">
        <v>2522</v>
      </c>
      <c r="F267" s="526" t="s">
        <v>2523</v>
      </c>
      <c r="G267" s="530"/>
      <c r="H267" s="530"/>
      <c r="I267" s="526"/>
      <c r="J267" s="526"/>
      <c r="K267" s="530">
        <v>3</v>
      </c>
      <c r="L267" s="530">
        <v>6339</v>
      </c>
      <c r="M267" s="526">
        <v>1</v>
      </c>
      <c r="N267" s="526">
        <v>2113</v>
      </c>
      <c r="O267" s="530">
        <v>4</v>
      </c>
      <c r="P267" s="530">
        <v>8452</v>
      </c>
      <c r="Q267" s="544">
        <v>1.3333333333333333</v>
      </c>
      <c r="R267" s="531">
        <v>2113</v>
      </c>
    </row>
    <row r="268" spans="1:18" ht="14.4" customHeight="1" x14ac:dyDescent="0.3">
      <c r="A268" s="525" t="s">
        <v>2162</v>
      </c>
      <c r="B268" s="526" t="s">
        <v>2194</v>
      </c>
      <c r="C268" s="526" t="s">
        <v>516</v>
      </c>
      <c r="D268" s="526" t="s">
        <v>2175</v>
      </c>
      <c r="E268" s="526" t="s">
        <v>2319</v>
      </c>
      <c r="F268" s="526" t="s">
        <v>2320</v>
      </c>
      <c r="G268" s="530">
        <v>9</v>
      </c>
      <c r="H268" s="530">
        <v>3762</v>
      </c>
      <c r="I268" s="526">
        <v>8.830985915492958</v>
      </c>
      <c r="J268" s="526">
        <v>418</v>
      </c>
      <c r="K268" s="530">
        <v>1</v>
      </c>
      <c r="L268" s="530">
        <v>426</v>
      </c>
      <c r="M268" s="526">
        <v>1</v>
      </c>
      <c r="N268" s="526">
        <v>426</v>
      </c>
      <c r="O268" s="530">
        <v>2</v>
      </c>
      <c r="P268" s="530">
        <v>852</v>
      </c>
      <c r="Q268" s="544">
        <v>2</v>
      </c>
      <c r="R268" s="531">
        <v>426</v>
      </c>
    </row>
    <row r="269" spans="1:18" ht="14.4" customHeight="1" x14ac:dyDescent="0.3">
      <c r="A269" s="525" t="s">
        <v>2162</v>
      </c>
      <c r="B269" s="526" t="s">
        <v>2194</v>
      </c>
      <c r="C269" s="526" t="s">
        <v>516</v>
      </c>
      <c r="D269" s="526" t="s">
        <v>2175</v>
      </c>
      <c r="E269" s="526" t="s">
        <v>2321</v>
      </c>
      <c r="F269" s="526" t="s">
        <v>2322</v>
      </c>
      <c r="G269" s="530">
        <v>3</v>
      </c>
      <c r="H269" s="530">
        <v>777</v>
      </c>
      <c r="I269" s="526">
        <v>2.9320754716981132</v>
      </c>
      <c r="J269" s="526">
        <v>259</v>
      </c>
      <c r="K269" s="530">
        <v>1</v>
      </c>
      <c r="L269" s="530">
        <v>265</v>
      </c>
      <c r="M269" s="526">
        <v>1</v>
      </c>
      <c r="N269" s="526">
        <v>265</v>
      </c>
      <c r="O269" s="530">
        <v>4</v>
      </c>
      <c r="P269" s="530">
        <v>1060</v>
      </c>
      <c r="Q269" s="544">
        <v>4</v>
      </c>
      <c r="R269" s="531">
        <v>265</v>
      </c>
    </row>
    <row r="270" spans="1:18" ht="14.4" customHeight="1" x14ac:dyDescent="0.3">
      <c r="A270" s="525" t="s">
        <v>2162</v>
      </c>
      <c r="B270" s="526" t="s">
        <v>2194</v>
      </c>
      <c r="C270" s="526" t="s">
        <v>516</v>
      </c>
      <c r="D270" s="526" t="s">
        <v>2175</v>
      </c>
      <c r="E270" s="526" t="s">
        <v>2325</v>
      </c>
      <c r="F270" s="526" t="s">
        <v>2326</v>
      </c>
      <c r="G270" s="530">
        <v>2</v>
      </c>
      <c r="H270" s="530">
        <v>856</v>
      </c>
      <c r="I270" s="526"/>
      <c r="J270" s="526">
        <v>428</v>
      </c>
      <c r="K270" s="530"/>
      <c r="L270" s="530"/>
      <c r="M270" s="526"/>
      <c r="N270" s="526"/>
      <c r="O270" s="530"/>
      <c r="P270" s="530"/>
      <c r="Q270" s="544"/>
      <c r="R270" s="531"/>
    </row>
    <row r="271" spans="1:18" ht="14.4" customHeight="1" x14ac:dyDescent="0.3">
      <c r="A271" s="525" t="s">
        <v>2162</v>
      </c>
      <c r="B271" s="526" t="s">
        <v>2194</v>
      </c>
      <c r="C271" s="526" t="s">
        <v>516</v>
      </c>
      <c r="D271" s="526" t="s">
        <v>2175</v>
      </c>
      <c r="E271" s="526" t="s">
        <v>2524</v>
      </c>
      <c r="F271" s="526" t="s">
        <v>2513</v>
      </c>
      <c r="G271" s="530">
        <v>76</v>
      </c>
      <c r="H271" s="530">
        <v>142044</v>
      </c>
      <c r="I271" s="526">
        <v>1.5673993644067796</v>
      </c>
      <c r="J271" s="526">
        <v>1869</v>
      </c>
      <c r="K271" s="530">
        <v>48</v>
      </c>
      <c r="L271" s="530">
        <v>90624</v>
      </c>
      <c r="M271" s="526">
        <v>1</v>
      </c>
      <c r="N271" s="526">
        <v>1888</v>
      </c>
      <c r="O271" s="530">
        <v>56</v>
      </c>
      <c r="P271" s="530">
        <v>105784</v>
      </c>
      <c r="Q271" s="544">
        <v>1.167284604519774</v>
      </c>
      <c r="R271" s="531">
        <v>1889</v>
      </c>
    </row>
    <row r="272" spans="1:18" ht="14.4" customHeight="1" x14ac:dyDescent="0.3">
      <c r="A272" s="525" t="s">
        <v>2162</v>
      </c>
      <c r="B272" s="526" t="s">
        <v>2194</v>
      </c>
      <c r="C272" s="526" t="s">
        <v>516</v>
      </c>
      <c r="D272" s="526" t="s">
        <v>2175</v>
      </c>
      <c r="E272" s="526" t="s">
        <v>2525</v>
      </c>
      <c r="F272" s="526" t="s">
        <v>2526</v>
      </c>
      <c r="G272" s="530">
        <v>5</v>
      </c>
      <c r="H272" s="530">
        <v>48645</v>
      </c>
      <c r="I272" s="526">
        <v>1.6483684050015248</v>
      </c>
      <c r="J272" s="526">
        <v>9729</v>
      </c>
      <c r="K272" s="530">
        <v>3</v>
      </c>
      <c r="L272" s="530">
        <v>29511</v>
      </c>
      <c r="M272" s="526">
        <v>1</v>
      </c>
      <c r="N272" s="526">
        <v>9837</v>
      </c>
      <c r="O272" s="530">
        <v>3</v>
      </c>
      <c r="P272" s="530">
        <v>29514</v>
      </c>
      <c r="Q272" s="544">
        <v>1.0001016570092507</v>
      </c>
      <c r="R272" s="531">
        <v>9838</v>
      </c>
    </row>
    <row r="273" spans="1:18" ht="14.4" customHeight="1" x14ac:dyDescent="0.3">
      <c r="A273" s="525" t="s">
        <v>2162</v>
      </c>
      <c r="B273" s="526" t="s">
        <v>2194</v>
      </c>
      <c r="C273" s="526" t="s">
        <v>516</v>
      </c>
      <c r="D273" s="526" t="s">
        <v>2175</v>
      </c>
      <c r="E273" s="526" t="s">
        <v>2331</v>
      </c>
      <c r="F273" s="526" t="s">
        <v>2332</v>
      </c>
      <c r="G273" s="530">
        <v>7</v>
      </c>
      <c r="H273" s="530">
        <v>6419</v>
      </c>
      <c r="I273" s="526">
        <v>0.859994640943194</v>
      </c>
      <c r="J273" s="526">
        <v>917</v>
      </c>
      <c r="K273" s="530">
        <v>8</v>
      </c>
      <c r="L273" s="530">
        <v>7464</v>
      </c>
      <c r="M273" s="526">
        <v>1</v>
      </c>
      <c r="N273" s="526">
        <v>933</v>
      </c>
      <c r="O273" s="530">
        <v>5</v>
      </c>
      <c r="P273" s="530">
        <v>4670</v>
      </c>
      <c r="Q273" s="544">
        <v>0.62566988210075025</v>
      </c>
      <c r="R273" s="531">
        <v>934</v>
      </c>
    </row>
    <row r="274" spans="1:18" ht="14.4" customHeight="1" x14ac:dyDescent="0.3">
      <c r="A274" s="525" t="s">
        <v>2162</v>
      </c>
      <c r="B274" s="526" t="s">
        <v>2194</v>
      </c>
      <c r="C274" s="526" t="s">
        <v>516</v>
      </c>
      <c r="D274" s="526" t="s">
        <v>2175</v>
      </c>
      <c r="E274" s="526" t="s">
        <v>2335</v>
      </c>
      <c r="F274" s="526" t="s">
        <v>2336</v>
      </c>
      <c r="G274" s="530">
        <v>118</v>
      </c>
      <c r="H274" s="530">
        <v>991082</v>
      </c>
      <c r="I274" s="526">
        <v>1.0949815105959146</v>
      </c>
      <c r="J274" s="526">
        <v>8399</v>
      </c>
      <c r="K274" s="530">
        <v>107</v>
      </c>
      <c r="L274" s="530">
        <v>905113</v>
      </c>
      <c r="M274" s="526">
        <v>1</v>
      </c>
      <c r="N274" s="526">
        <v>8459</v>
      </c>
      <c r="O274" s="530">
        <v>115</v>
      </c>
      <c r="P274" s="530">
        <v>972900</v>
      </c>
      <c r="Q274" s="544">
        <v>1.0748934110989457</v>
      </c>
      <c r="R274" s="531">
        <v>8460</v>
      </c>
    </row>
    <row r="275" spans="1:18" ht="14.4" customHeight="1" x14ac:dyDescent="0.3">
      <c r="A275" s="525" t="s">
        <v>2162</v>
      </c>
      <c r="B275" s="526" t="s">
        <v>2194</v>
      </c>
      <c r="C275" s="526" t="s">
        <v>516</v>
      </c>
      <c r="D275" s="526" t="s">
        <v>2175</v>
      </c>
      <c r="E275" s="526" t="s">
        <v>2527</v>
      </c>
      <c r="F275" s="526" t="s">
        <v>2528</v>
      </c>
      <c r="G275" s="530">
        <v>1</v>
      </c>
      <c r="H275" s="530">
        <v>0</v>
      </c>
      <c r="I275" s="526"/>
      <c r="J275" s="526">
        <v>0</v>
      </c>
      <c r="K275" s="530"/>
      <c r="L275" s="530"/>
      <c r="M275" s="526"/>
      <c r="N275" s="526"/>
      <c r="O275" s="530"/>
      <c r="P275" s="530"/>
      <c r="Q275" s="544"/>
      <c r="R275" s="531"/>
    </row>
    <row r="276" spans="1:18" ht="14.4" customHeight="1" x14ac:dyDescent="0.3">
      <c r="A276" s="525" t="s">
        <v>2162</v>
      </c>
      <c r="B276" s="526" t="s">
        <v>2194</v>
      </c>
      <c r="C276" s="526" t="s">
        <v>516</v>
      </c>
      <c r="D276" s="526" t="s">
        <v>2175</v>
      </c>
      <c r="E276" s="526" t="s">
        <v>2529</v>
      </c>
      <c r="F276" s="526" t="s">
        <v>2530</v>
      </c>
      <c r="G276" s="530"/>
      <c r="H276" s="530"/>
      <c r="I276" s="526"/>
      <c r="J276" s="526"/>
      <c r="K276" s="530"/>
      <c r="L276" s="530"/>
      <c r="M276" s="526"/>
      <c r="N276" s="526"/>
      <c r="O276" s="530">
        <v>1</v>
      </c>
      <c r="P276" s="530">
        <v>5753</v>
      </c>
      <c r="Q276" s="544"/>
      <c r="R276" s="531">
        <v>5753</v>
      </c>
    </row>
    <row r="277" spans="1:18" ht="14.4" customHeight="1" x14ac:dyDescent="0.3">
      <c r="A277" s="525" t="s">
        <v>2162</v>
      </c>
      <c r="B277" s="526" t="s">
        <v>2194</v>
      </c>
      <c r="C277" s="526" t="s">
        <v>516</v>
      </c>
      <c r="D277" s="526" t="s">
        <v>2175</v>
      </c>
      <c r="E277" s="526" t="s">
        <v>2531</v>
      </c>
      <c r="F277" s="526" t="s">
        <v>2532</v>
      </c>
      <c r="G277" s="530">
        <v>8</v>
      </c>
      <c r="H277" s="530">
        <v>7352</v>
      </c>
      <c r="I277" s="526"/>
      <c r="J277" s="526">
        <v>919</v>
      </c>
      <c r="K277" s="530"/>
      <c r="L277" s="530"/>
      <c r="M277" s="526"/>
      <c r="N277" s="526"/>
      <c r="O277" s="530"/>
      <c r="P277" s="530"/>
      <c r="Q277" s="544"/>
      <c r="R277" s="531"/>
    </row>
    <row r="278" spans="1:18" ht="14.4" customHeight="1" x14ac:dyDescent="0.3">
      <c r="A278" s="525" t="s">
        <v>2162</v>
      </c>
      <c r="B278" s="526" t="s">
        <v>2194</v>
      </c>
      <c r="C278" s="526" t="s">
        <v>516</v>
      </c>
      <c r="D278" s="526" t="s">
        <v>2175</v>
      </c>
      <c r="E278" s="526" t="s">
        <v>2533</v>
      </c>
      <c r="F278" s="526" t="s">
        <v>2534</v>
      </c>
      <c r="G278" s="530"/>
      <c r="H278" s="530"/>
      <c r="I278" s="526"/>
      <c r="J278" s="526"/>
      <c r="K278" s="530">
        <v>2</v>
      </c>
      <c r="L278" s="530">
        <v>1160</v>
      </c>
      <c r="M278" s="526">
        <v>1</v>
      </c>
      <c r="N278" s="526">
        <v>580</v>
      </c>
      <c r="O278" s="530"/>
      <c r="P278" s="530"/>
      <c r="Q278" s="544"/>
      <c r="R278" s="531"/>
    </row>
    <row r="279" spans="1:18" ht="14.4" customHeight="1" thickBot="1" x14ac:dyDescent="0.35">
      <c r="A279" s="532" t="s">
        <v>2162</v>
      </c>
      <c r="B279" s="533" t="s">
        <v>2194</v>
      </c>
      <c r="C279" s="533" t="s">
        <v>516</v>
      </c>
      <c r="D279" s="533" t="s">
        <v>2175</v>
      </c>
      <c r="E279" s="533" t="s">
        <v>2535</v>
      </c>
      <c r="F279" s="533" t="s">
        <v>2536</v>
      </c>
      <c r="G279" s="537">
        <v>3</v>
      </c>
      <c r="H279" s="537">
        <v>0</v>
      </c>
      <c r="I279" s="533"/>
      <c r="J279" s="533">
        <v>0</v>
      </c>
      <c r="K279" s="537">
        <v>3</v>
      </c>
      <c r="L279" s="537">
        <v>0</v>
      </c>
      <c r="M279" s="533"/>
      <c r="N279" s="533">
        <v>0</v>
      </c>
      <c r="O279" s="537">
        <v>3</v>
      </c>
      <c r="P279" s="537">
        <v>0</v>
      </c>
      <c r="Q279" s="545"/>
      <c r="R279" s="538">
        <v>0</v>
      </c>
    </row>
  </sheetData>
  <autoFilter ref="A5:R5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8">
    <tabColor theme="0" tint="-0.249977111117893"/>
    <outlinePr summaryRight="0"/>
    <pageSetUpPr fitToPage="1"/>
  </sheetPr>
  <dimension ref="A1:S830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RowHeight="14.4" customHeight="1" outlineLevelCol="1" x14ac:dyDescent="0.3"/>
  <cols>
    <col min="1" max="1" width="3.33203125" style="160" customWidth="1"/>
    <col min="2" max="2" width="8.6640625" style="160" bestFit="1" customWidth="1"/>
    <col min="3" max="3" width="6.109375" style="160" customWidth="1"/>
    <col min="4" max="4" width="27.77734375" style="160" customWidth="1"/>
    <col min="5" max="5" width="2.109375" style="160" bestFit="1" customWidth="1"/>
    <col min="6" max="6" width="8" style="160" customWidth="1"/>
    <col min="7" max="7" width="50.88671875" style="160" bestFit="1" customWidth="1" collapsed="1"/>
    <col min="8" max="9" width="11.109375" style="240" hidden="1" customWidth="1" outlineLevel="1"/>
    <col min="10" max="11" width="9.33203125" style="160" hidden="1" customWidth="1"/>
    <col min="12" max="13" width="11.109375" style="240" customWidth="1"/>
    <col min="14" max="15" width="9.33203125" style="160" hidden="1" customWidth="1"/>
    <col min="16" max="17" width="11.109375" style="240" customWidth="1"/>
    <col min="18" max="18" width="11.109375" style="243" customWidth="1"/>
    <col min="19" max="19" width="11.109375" style="240" customWidth="1"/>
    <col min="20" max="16384" width="8.88671875" style="160"/>
  </cols>
  <sheetData>
    <row r="1" spans="1:19" ht="18.600000000000001" customHeight="1" thickBot="1" x14ac:dyDescent="0.4">
      <c r="A1" s="380" t="s">
        <v>2538</v>
      </c>
      <c r="B1" s="412"/>
      <c r="C1" s="412"/>
      <c r="D1" s="412"/>
      <c r="E1" s="412"/>
      <c r="F1" s="412"/>
      <c r="G1" s="412"/>
      <c r="H1" s="412"/>
      <c r="I1" s="412"/>
      <c r="J1" s="412"/>
      <c r="K1" s="412"/>
      <c r="L1" s="412"/>
      <c r="M1" s="412"/>
      <c r="N1" s="412"/>
      <c r="O1" s="412"/>
      <c r="P1" s="412"/>
      <c r="Q1" s="412"/>
      <c r="R1" s="412"/>
      <c r="S1" s="412"/>
    </row>
    <row r="2" spans="1:19" ht="14.4" customHeight="1" thickBot="1" x14ac:dyDescent="0.35">
      <c r="A2" s="272" t="s">
        <v>272</v>
      </c>
      <c r="B2" s="230"/>
      <c r="C2" s="230"/>
      <c r="D2" s="230"/>
      <c r="E2" s="142"/>
      <c r="F2" s="142"/>
      <c r="G2" s="142"/>
      <c r="H2" s="263"/>
      <c r="I2" s="263"/>
      <c r="J2" s="142"/>
      <c r="K2" s="142"/>
      <c r="L2" s="263"/>
      <c r="M2" s="263"/>
      <c r="N2" s="142"/>
      <c r="O2" s="142"/>
      <c r="P2" s="263"/>
      <c r="Q2" s="263"/>
      <c r="R2" s="260"/>
      <c r="S2" s="263"/>
    </row>
    <row r="3" spans="1:19" ht="14.4" customHeight="1" thickBot="1" x14ac:dyDescent="0.35">
      <c r="G3" s="100" t="s">
        <v>140</v>
      </c>
      <c r="H3" s="131">
        <f t="shared" ref="H3:Q3" si="0">SUBTOTAL(9,H6:H1048576)</f>
        <v>97366.729999999981</v>
      </c>
      <c r="I3" s="132">
        <f t="shared" si="0"/>
        <v>84202287.340000048</v>
      </c>
      <c r="J3" s="74"/>
      <c r="K3" s="74"/>
      <c r="L3" s="132">
        <f t="shared" si="0"/>
        <v>105107.89000000003</v>
      </c>
      <c r="M3" s="132">
        <f t="shared" si="0"/>
        <v>90276716.710000053</v>
      </c>
      <c r="N3" s="74"/>
      <c r="O3" s="74"/>
      <c r="P3" s="132">
        <f t="shared" si="0"/>
        <v>104853.81000000003</v>
      </c>
      <c r="Q3" s="132">
        <f t="shared" si="0"/>
        <v>90324605.440000057</v>
      </c>
      <c r="R3" s="75">
        <f>IF(M3=0,0,Q3/M3)</f>
        <v>1.0005304660132228</v>
      </c>
      <c r="S3" s="133">
        <f>IF(P3=0,0,Q3/P3)</f>
        <v>861.43369935722922</v>
      </c>
    </row>
    <row r="4" spans="1:19" ht="14.4" customHeight="1" x14ac:dyDescent="0.3">
      <c r="A4" s="462" t="s">
        <v>260</v>
      </c>
      <c r="B4" s="462" t="s">
        <v>104</v>
      </c>
      <c r="C4" s="470" t="s">
        <v>0</v>
      </c>
      <c r="D4" s="345" t="s">
        <v>148</v>
      </c>
      <c r="E4" s="464" t="s">
        <v>105</v>
      </c>
      <c r="F4" s="469" t="s">
        <v>77</v>
      </c>
      <c r="G4" s="465" t="s">
        <v>71</v>
      </c>
      <c r="H4" s="466">
        <v>2015</v>
      </c>
      <c r="I4" s="467"/>
      <c r="J4" s="130"/>
      <c r="K4" s="130"/>
      <c r="L4" s="466">
        <v>2016</v>
      </c>
      <c r="M4" s="467"/>
      <c r="N4" s="130"/>
      <c r="O4" s="130"/>
      <c r="P4" s="466">
        <v>2017</v>
      </c>
      <c r="Q4" s="467"/>
      <c r="R4" s="468" t="s">
        <v>2</v>
      </c>
      <c r="S4" s="463" t="s">
        <v>107</v>
      </c>
    </row>
    <row r="5" spans="1:19" ht="14.4" customHeight="1" thickBot="1" x14ac:dyDescent="0.35">
      <c r="A5" s="651"/>
      <c r="B5" s="651"/>
      <c r="C5" s="652"/>
      <c r="D5" s="661"/>
      <c r="E5" s="653"/>
      <c r="F5" s="654"/>
      <c r="G5" s="655"/>
      <c r="H5" s="656" t="s">
        <v>78</v>
      </c>
      <c r="I5" s="657" t="s">
        <v>14</v>
      </c>
      <c r="J5" s="658"/>
      <c r="K5" s="658"/>
      <c r="L5" s="656" t="s">
        <v>78</v>
      </c>
      <c r="M5" s="657" t="s">
        <v>14</v>
      </c>
      <c r="N5" s="658"/>
      <c r="O5" s="658"/>
      <c r="P5" s="656" t="s">
        <v>78</v>
      </c>
      <c r="Q5" s="657" t="s">
        <v>14</v>
      </c>
      <c r="R5" s="659"/>
      <c r="S5" s="660"/>
    </row>
    <row r="6" spans="1:19" ht="14.4" customHeight="1" x14ac:dyDescent="0.3">
      <c r="A6" s="602" t="s">
        <v>2162</v>
      </c>
      <c r="B6" s="603" t="s">
        <v>2163</v>
      </c>
      <c r="C6" s="603" t="s">
        <v>1137</v>
      </c>
      <c r="D6" s="603" t="s">
        <v>715</v>
      </c>
      <c r="E6" s="603" t="s">
        <v>2166</v>
      </c>
      <c r="F6" s="603" t="s">
        <v>2169</v>
      </c>
      <c r="G6" s="603" t="s">
        <v>2170</v>
      </c>
      <c r="H6" s="147"/>
      <c r="I6" s="147"/>
      <c r="J6" s="603"/>
      <c r="K6" s="603"/>
      <c r="L6" s="147">
        <v>1</v>
      </c>
      <c r="M6" s="147">
        <v>893.9</v>
      </c>
      <c r="N6" s="603">
        <v>1</v>
      </c>
      <c r="O6" s="603">
        <v>893.9</v>
      </c>
      <c r="P6" s="147">
        <v>1</v>
      </c>
      <c r="Q6" s="147">
        <v>893.9</v>
      </c>
      <c r="R6" s="608">
        <v>1</v>
      </c>
      <c r="S6" s="616">
        <v>893.9</v>
      </c>
    </row>
    <row r="7" spans="1:19" ht="14.4" customHeight="1" x14ac:dyDescent="0.3">
      <c r="A7" s="525" t="s">
        <v>2162</v>
      </c>
      <c r="B7" s="526" t="s">
        <v>2163</v>
      </c>
      <c r="C7" s="526" t="s">
        <v>1137</v>
      </c>
      <c r="D7" s="526" t="s">
        <v>715</v>
      </c>
      <c r="E7" s="526" t="s">
        <v>2175</v>
      </c>
      <c r="F7" s="526" t="s">
        <v>2180</v>
      </c>
      <c r="G7" s="526" t="s">
        <v>2181</v>
      </c>
      <c r="H7" s="530"/>
      <c r="I7" s="530"/>
      <c r="J7" s="526"/>
      <c r="K7" s="526"/>
      <c r="L7" s="530"/>
      <c r="M7" s="530"/>
      <c r="N7" s="526"/>
      <c r="O7" s="526"/>
      <c r="P7" s="530">
        <v>1</v>
      </c>
      <c r="Q7" s="530">
        <v>742</v>
      </c>
      <c r="R7" s="544"/>
      <c r="S7" s="531">
        <v>742</v>
      </c>
    </row>
    <row r="8" spans="1:19" ht="14.4" customHeight="1" x14ac:dyDescent="0.3">
      <c r="A8" s="525" t="s">
        <v>2162</v>
      </c>
      <c r="B8" s="526" t="s">
        <v>2163</v>
      </c>
      <c r="C8" s="526" t="s">
        <v>1137</v>
      </c>
      <c r="D8" s="526" t="s">
        <v>715</v>
      </c>
      <c r="E8" s="526" t="s">
        <v>2175</v>
      </c>
      <c r="F8" s="526" t="s">
        <v>2182</v>
      </c>
      <c r="G8" s="526" t="s">
        <v>2183</v>
      </c>
      <c r="H8" s="530"/>
      <c r="I8" s="530"/>
      <c r="J8" s="526"/>
      <c r="K8" s="526"/>
      <c r="L8" s="530">
        <v>17</v>
      </c>
      <c r="M8" s="530">
        <v>2227</v>
      </c>
      <c r="N8" s="526">
        <v>1</v>
      </c>
      <c r="O8" s="526">
        <v>131</v>
      </c>
      <c r="P8" s="530">
        <v>261</v>
      </c>
      <c r="Q8" s="530">
        <v>34191</v>
      </c>
      <c r="R8" s="544">
        <v>15.352941176470589</v>
      </c>
      <c r="S8" s="531">
        <v>131</v>
      </c>
    </row>
    <row r="9" spans="1:19" ht="14.4" customHeight="1" x14ac:dyDescent="0.3">
      <c r="A9" s="525" t="s">
        <v>2162</v>
      </c>
      <c r="B9" s="526" t="s">
        <v>2163</v>
      </c>
      <c r="C9" s="526" t="s">
        <v>1137</v>
      </c>
      <c r="D9" s="526" t="s">
        <v>715</v>
      </c>
      <c r="E9" s="526" t="s">
        <v>2175</v>
      </c>
      <c r="F9" s="526" t="s">
        <v>2184</v>
      </c>
      <c r="G9" s="526" t="s">
        <v>2185</v>
      </c>
      <c r="H9" s="530"/>
      <c r="I9" s="530"/>
      <c r="J9" s="526"/>
      <c r="K9" s="526"/>
      <c r="L9" s="530">
        <v>9</v>
      </c>
      <c r="M9" s="530">
        <v>2529</v>
      </c>
      <c r="N9" s="526">
        <v>1</v>
      </c>
      <c r="O9" s="526">
        <v>281</v>
      </c>
      <c r="P9" s="530">
        <v>52</v>
      </c>
      <c r="Q9" s="530">
        <v>14612</v>
      </c>
      <c r="R9" s="544">
        <v>5.7777777777777777</v>
      </c>
      <c r="S9" s="531">
        <v>281</v>
      </c>
    </row>
    <row r="10" spans="1:19" ht="14.4" customHeight="1" x14ac:dyDescent="0.3">
      <c r="A10" s="525" t="s">
        <v>2162</v>
      </c>
      <c r="B10" s="526" t="s">
        <v>2163</v>
      </c>
      <c r="C10" s="526" t="s">
        <v>1137</v>
      </c>
      <c r="D10" s="526" t="s">
        <v>715</v>
      </c>
      <c r="E10" s="526" t="s">
        <v>2175</v>
      </c>
      <c r="F10" s="526" t="s">
        <v>2186</v>
      </c>
      <c r="G10" s="526" t="s">
        <v>2187</v>
      </c>
      <c r="H10" s="530"/>
      <c r="I10" s="530"/>
      <c r="J10" s="526"/>
      <c r="K10" s="526"/>
      <c r="L10" s="530">
        <v>1</v>
      </c>
      <c r="M10" s="530">
        <v>491</v>
      </c>
      <c r="N10" s="526">
        <v>1</v>
      </c>
      <c r="O10" s="526">
        <v>491</v>
      </c>
      <c r="P10" s="530">
        <v>2</v>
      </c>
      <c r="Q10" s="530">
        <v>982</v>
      </c>
      <c r="R10" s="544">
        <v>2</v>
      </c>
      <c r="S10" s="531">
        <v>491</v>
      </c>
    </row>
    <row r="11" spans="1:19" ht="14.4" customHeight="1" x14ac:dyDescent="0.3">
      <c r="A11" s="525" t="s">
        <v>2162</v>
      </c>
      <c r="B11" s="526" t="s">
        <v>2163</v>
      </c>
      <c r="C11" s="526" t="s">
        <v>1137</v>
      </c>
      <c r="D11" s="526" t="s">
        <v>715</v>
      </c>
      <c r="E11" s="526" t="s">
        <v>2175</v>
      </c>
      <c r="F11" s="526" t="s">
        <v>2190</v>
      </c>
      <c r="G11" s="526" t="s">
        <v>2191</v>
      </c>
      <c r="H11" s="530"/>
      <c r="I11" s="530"/>
      <c r="J11" s="526"/>
      <c r="K11" s="526"/>
      <c r="L11" s="530">
        <v>17</v>
      </c>
      <c r="M11" s="530">
        <v>12614</v>
      </c>
      <c r="N11" s="526">
        <v>1</v>
      </c>
      <c r="O11" s="526">
        <v>742</v>
      </c>
      <c r="P11" s="530">
        <v>259</v>
      </c>
      <c r="Q11" s="530">
        <v>192178</v>
      </c>
      <c r="R11" s="544">
        <v>15.235294117647058</v>
      </c>
      <c r="S11" s="531">
        <v>742</v>
      </c>
    </row>
    <row r="12" spans="1:19" ht="14.4" customHeight="1" x14ac:dyDescent="0.3">
      <c r="A12" s="525" t="s">
        <v>2162</v>
      </c>
      <c r="B12" s="526" t="s">
        <v>2163</v>
      </c>
      <c r="C12" s="526" t="s">
        <v>1137</v>
      </c>
      <c r="D12" s="526" t="s">
        <v>715</v>
      </c>
      <c r="E12" s="526" t="s">
        <v>2175</v>
      </c>
      <c r="F12" s="526" t="s">
        <v>2192</v>
      </c>
      <c r="G12" s="526" t="s">
        <v>2193</v>
      </c>
      <c r="H12" s="530"/>
      <c r="I12" s="530"/>
      <c r="J12" s="526"/>
      <c r="K12" s="526"/>
      <c r="L12" s="530">
        <v>1</v>
      </c>
      <c r="M12" s="530">
        <v>371</v>
      </c>
      <c r="N12" s="526">
        <v>1</v>
      </c>
      <c r="O12" s="526">
        <v>371</v>
      </c>
      <c r="P12" s="530">
        <v>40</v>
      </c>
      <c r="Q12" s="530">
        <v>14840</v>
      </c>
      <c r="R12" s="544">
        <v>40</v>
      </c>
      <c r="S12" s="531">
        <v>371</v>
      </c>
    </row>
    <row r="13" spans="1:19" ht="14.4" customHeight="1" x14ac:dyDescent="0.3">
      <c r="A13" s="525" t="s">
        <v>2162</v>
      </c>
      <c r="B13" s="526" t="s">
        <v>2163</v>
      </c>
      <c r="C13" s="526" t="s">
        <v>1137</v>
      </c>
      <c r="D13" s="526" t="s">
        <v>2150</v>
      </c>
      <c r="E13" s="526" t="s">
        <v>2166</v>
      </c>
      <c r="F13" s="526" t="s">
        <v>2167</v>
      </c>
      <c r="G13" s="526" t="s">
        <v>2168</v>
      </c>
      <c r="H13" s="530">
        <v>1</v>
      </c>
      <c r="I13" s="530">
        <v>893.9</v>
      </c>
      <c r="J13" s="526">
        <v>0.5</v>
      </c>
      <c r="K13" s="526">
        <v>893.9</v>
      </c>
      <c r="L13" s="530">
        <v>2</v>
      </c>
      <c r="M13" s="530">
        <v>1787.8</v>
      </c>
      <c r="N13" s="526">
        <v>1</v>
      </c>
      <c r="O13" s="526">
        <v>893.9</v>
      </c>
      <c r="P13" s="530">
        <v>1</v>
      </c>
      <c r="Q13" s="530">
        <v>893.9</v>
      </c>
      <c r="R13" s="544">
        <v>0.5</v>
      </c>
      <c r="S13" s="531">
        <v>893.9</v>
      </c>
    </row>
    <row r="14" spans="1:19" ht="14.4" customHeight="1" x14ac:dyDescent="0.3">
      <c r="A14" s="525" t="s">
        <v>2162</v>
      </c>
      <c r="B14" s="526" t="s">
        <v>2163</v>
      </c>
      <c r="C14" s="526" t="s">
        <v>1137</v>
      </c>
      <c r="D14" s="526" t="s">
        <v>2150</v>
      </c>
      <c r="E14" s="526" t="s">
        <v>2166</v>
      </c>
      <c r="F14" s="526" t="s">
        <v>2169</v>
      </c>
      <c r="G14" s="526" t="s">
        <v>2170</v>
      </c>
      <c r="H14" s="530">
        <v>2</v>
      </c>
      <c r="I14" s="530">
        <v>1787.8</v>
      </c>
      <c r="J14" s="526">
        <v>0.22222222222222224</v>
      </c>
      <c r="K14" s="526">
        <v>893.9</v>
      </c>
      <c r="L14" s="530">
        <v>9</v>
      </c>
      <c r="M14" s="530">
        <v>8045.0999999999995</v>
      </c>
      <c r="N14" s="526">
        <v>1</v>
      </c>
      <c r="O14" s="526">
        <v>893.9</v>
      </c>
      <c r="P14" s="530">
        <v>10</v>
      </c>
      <c r="Q14" s="530">
        <v>8939</v>
      </c>
      <c r="R14" s="544">
        <v>1.1111111111111112</v>
      </c>
      <c r="S14" s="531">
        <v>893.9</v>
      </c>
    </row>
    <row r="15" spans="1:19" ht="14.4" customHeight="1" x14ac:dyDescent="0.3">
      <c r="A15" s="525" t="s">
        <v>2162</v>
      </c>
      <c r="B15" s="526" t="s">
        <v>2163</v>
      </c>
      <c r="C15" s="526" t="s">
        <v>1137</v>
      </c>
      <c r="D15" s="526" t="s">
        <v>2150</v>
      </c>
      <c r="E15" s="526" t="s">
        <v>2166</v>
      </c>
      <c r="F15" s="526" t="s">
        <v>2171</v>
      </c>
      <c r="G15" s="526" t="s">
        <v>2172</v>
      </c>
      <c r="H15" s="530">
        <v>24</v>
      </c>
      <c r="I15" s="530">
        <v>12264</v>
      </c>
      <c r="J15" s="526">
        <v>1.2</v>
      </c>
      <c r="K15" s="526">
        <v>511</v>
      </c>
      <c r="L15" s="530">
        <v>20</v>
      </c>
      <c r="M15" s="530">
        <v>10220</v>
      </c>
      <c r="N15" s="526">
        <v>1</v>
      </c>
      <c r="O15" s="526">
        <v>511</v>
      </c>
      <c r="P15" s="530">
        <v>6</v>
      </c>
      <c r="Q15" s="530">
        <v>3066</v>
      </c>
      <c r="R15" s="544">
        <v>0.3</v>
      </c>
      <c r="S15" s="531">
        <v>511</v>
      </c>
    </row>
    <row r="16" spans="1:19" ht="14.4" customHeight="1" x14ac:dyDescent="0.3">
      <c r="A16" s="525" t="s">
        <v>2162</v>
      </c>
      <c r="B16" s="526" t="s">
        <v>2163</v>
      </c>
      <c r="C16" s="526" t="s">
        <v>1137</v>
      </c>
      <c r="D16" s="526" t="s">
        <v>2150</v>
      </c>
      <c r="E16" s="526" t="s">
        <v>2166</v>
      </c>
      <c r="F16" s="526" t="s">
        <v>2173</v>
      </c>
      <c r="G16" s="526" t="s">
        <v>2174</v>
      </c>
      <c r="H16" s="530"/>
      <c r="I16" s="530"/>
      <c r="J16" s="526"/>
      <c r="K16" s="526"/>
      <c r="L16" s="530">
        <v>1</v>
      </c>
      <c r="M16" s="530">
        <v>2093</v>
      </c>
      <c r="N16" s="526">
        <v>1</v>
      </c>
      <c r="O16" s="526">
        <v>2093</v>
      </c>
      <c r="P16" s="530"/>
      <c r="Q16" s="530"/>
      <c r="R16" s="544"/>
      <c r="S16" s="531"/>
    </row>
    <row r="17" spans="1:19" ht="14.4" customHeight="1" x14ac:dyDescent="0.3">
      <c r="A17" s="525" t="s">
        <v>2162</v>
      </c>
      <c r="B17" s="526" t="s">
        <v>2163</v>
      </c>
      <c r="C17" s="526" t="s">
        <v>1137</v>
      </c>
      <c r="D17" s="526" t="s">
        <v>2150</v>
      </c>
      <c r="E17" s="526" t="s">
        <v>2175</v>
      </c>
      <c r="F17" s="526" t="s">
        <v>2176</v>
      </c>
      <c r="G17" s="526" t="s">
        <v>2177</v>
      </c>
      <c r="H17" s="530"/>
      <c r="I17" s="530"/>
      <c r="J17" s="526"/>
      <c r="K17" s="526"/>
      <c r="L17" s="530">
        <v>1</v>
      </c>
      <c r="M17" s="530">
        <v>37</v>
      </c>
      <c r="N17" s="526">
        <v>1</v>
      </c>
      <c r="O17" s="526">
        <v>37</v>
      </c>
      <c r="P17" s="530"/>
      <c r="Q17" s="530"/>
      <c r="R17" s="544"/>
      <c r="S17" s="531"/>
    </row>
    <row r="18" spans="1:19" ht="14.4" customHeight="1" x14ac:dyDescent="0.3">
      <c r="A18" s="525" t="s">
        <v>2162</v>
      </c>
      <c r="B18" s="526" t="s">
        <v>2163</v>
      </c>
      <c r="C18" s="526" t="s">
        <v>1137</v>
      </c>
      <c r="D18" s="526" t="s">
        <v>2150</v>
      </c>
      <c r="E18" s="526" t="s">
        <v>2175</v>
      </c>
      <c r="F18" s="526" t="s">
        <v>2178</v>
      </c>
      <c r="G18" s="526" t="s">
        <v>2179</v>
      </c>
      <c r="H18" s="530">
        <v>0</v>
      </c>
      <c r="I18" s="530">
        <v>0</v>
      </c>
      <c r="J18" s="526">
        <v>0</v>
      </c>
      <c r="K18" s="526"/>
      <c r="L18" s="530">
        <v>1</v>
      </c>
      <c r="M18" s="530">
        <v>111.11</v>
      </c>
      <c r="N18" s="526">
        <v>1</v>
      </c>
      <c r="O18" s="526">
        <v>111.11</v>
      </c>
      <c r="P18" s="530">
        <v>1</v>
      </c>
      <c r="Q18" s="530">
        <v>111.11</v>
      </c>
      <c r="R18" s="544">
        <v>1</v>
      </c>
      <c r="S18" s="531">
        <v>111.11</v>
      </c>
    </row>
    <row r="19" spans="1:19" ht="14.4" customHeight="1" x14ac:dyDescent="0.3">
      <c r="A19" s="525" t="s">
        <v>2162</v>
      </c>
      <c r="B19" s="526" t="s">
        <v>2163</v>
      </c>
      <c r="C19" s="526" t="s">
        <v>1137</v>
      </c>
      <c r="D19" s="526" t="s">
        <v>2150</v>
      </c>
      <c r="E19" s="526" t="s">
        <v>2175</v>
      </c>
      <c r="F19" s="526" t="s">
        <v>2180</v>
      </c>
      <c r="G19" s="526" t="s">
        <v>2181</v>
      </c>
      <c r="H19" s="530">
        <v>18</v>
      </c>
      <c r="I19" s="530">
        <v>13050</v>
      </c>
      <c r="J19" s="526">
        <v>0.73281671159029649</v>
      </c>
      <c r="K19" s="526">
        <v>725</v>
      </c>
      <c r="L19" s="530">
        <v>24</v>
      </c>
      <c r="M19" s="530">
        <v>17808</v>
      </c>
      <c r="N19" s="526">
        <v>1</v>
      </c>
      <c r="O19" s="526">
        <v>742</v>
      </c>
      <c r="P19" s="530">
        <v>18</v>
      </c>
      <c r="Q19" s="530">
        <v>13356</v>
      </c>
      <c r="R19" s="544">
        <v>0.75</v>
      </c>
      <c r="S19" s="531">
        <v>742</v>
      </c>
    </row>
    <row r="20" spans="1:19" ht="14.4" customHeight="1" x14ac:dyDescent="0.3">
      <c r="A20" s="525" t="s">
        <v>2162</v>
      </c>
      <c r="B20" s="526" t="s">
        <v>2163</v>
      </c>
      <c r="C20" s="526" t="s">
        <v>1137</v>
      </c>
      <c r="D20" s="526" t="s">
        <v>2150</v>
      </c>
      <c r="E20" s="526" t="s">
        <v>2175</v>
      </c>
      <c r="F20" s="526" t="s">
        <v>2182</v>
      </c>
      <c r="G20" s="526" t="s">
        <v>2183</v>
      </c>
      <c r="H20" s="530">
        <v>3108</v>
      </c>
      <c r="I20" s="530">
        <v>382284</v>
      </c>
      <c r="J20" s="526">
        <v>0.83976934482947996</v>
      </c>
      <c r="K20" s="526">
        <v>123</v>
      </c>
      <c r="L20" s="530">
        <v>3475</v>
      </c>
      <c r="M20" s="530">
        <v>455225</v>
      </c>
      <c r="N20" s="526">
        <v>1</v>
      </c>
      <c r="O20" s="526">
        <v>131</v>
      </c>
      <c r="P20" s="530">
        <v>2434</v>
      </c>
      <c r="Q20" s="530">
        <v>318854</v>
      </c>
      <c r="R20" s="544">
        <v>0.70043165467625901</v>
      </c>
      <c r="S20" s="531">
        <v>131</v>
      </c>
    </row>
    <row r="21" spans="1:19" ht="14.4" customHeight="1" x14ac:dyDescent="0.3">
      <c r="A21" s="525" t="s">
        <v>2162</v>
      </c>
      <c r="B21" s="526" t="s">
        <v>2163</v>
      </c>
      <c r="C21" s="526" t="s">
        <v>1137</v>
      </c>
      <c r="D21" s="526" t="s">
        <v>2150</v>
      </c>
      <c r="E21" s="526" t="s">
        <v>2175</v>
      </c>
      <c r="F21" s="526" t="s">
        <v>2184</v>
      </c>
      <c r="G21" s="526" t="s">
        <v>2185</v>
      </c>
      <c r="H21" s="530">
        <v>659</v>
      </c>
      <c r="I21" s="530">
        <v>177271</v>
      </c>
      <c r="J21" s="526">
        <v>0.940175337176679</v>
      </c>
      <c r="K21" s="526">
        <v>269</v>
      </c>
      <c r="L21" s="530">
        <v>671</v>
      </c>
      <c r="M21" s="530">
        <v>188551</v>
      </c>
      <c r="N21" s="526">
        <v>1</v>
      </c>
      <c r="O21" s="526">
        <v>281</v>
      </c>
      <c r="P21" s="530">
        <v>415</v>
      </c>
      <c r="Q21" s="530">
        <v>116615</v>
      </c>
      <c r="R21" s="544">
        <v>0.61847988077496274</v>
      </c>
      <c r="S21" s="531">
        <v>281</v>
      </c>
    </row>
    <row r="22" spans="1:19" ht="14.4" customHeight="1" x14ac:dyDescent="0.3">
      <c r="A22" s="525" t="s">
        <v>2162</v>
      </c>
      <c r="B22" s="526" t="s">
        <v>2163</v>
      </c>
      <c r="C22" s="526" t="s">
        <v>1137</v>
      </c>
      <c r="D22" s="526" t="s">
        <v>2150</v>
      </c>
      <c r="E22" s="526" t="s">
        <v>2175</v>
      </c>
      <c r="F22" s="526" t="s">
        <v>2186</v>
      </c>
      <c r="G22" s="526" t="s">
        <v>2187</v>
      </c>
      <c r="H22" s="530">
        <v>33</v>
      </c>
      <c r="I22" s="530">
        <v>15543</v>
      </c>
      <c r="J22" s="526">
        <v>0.79139511201629331</v>
      </c>
      <c r="K22" s="526">
        <v>471</v>
      </c>
      <c r="L22" s="530">
        <v>40</v>
      </c>
      <c r="M22" s="530">
        <v>19640</v>
      </c>
      <c r="N22" s="526">
        <v>1</v>
      </c>
      <c r="O22" s="526">
        <v>491</v>
      </c>
      <c r="P22" s="530">
        <v>20</v>
      </c>
      <c r="Q22" s="530">
        <v>9820</v>
      </c>
      <c r="R22" s="544">
        <v>0.5</v>
      </c>
      <c r="S22" s="531">
        <v>491</v>
      </c>
    </row>
    <row r="23" spans="1:19" ht="14.4" customHeight="1" x14ac:dyDescent="0.3">
      <c r="A23" s="525" t="s">
        <v>2162</v>
      </c>
      <c r="B23" s="526" t="s">
        <v>2163</v>
      </c>
      <c r="C23" s="526" t="s">
        <v>1137</v>
      </c>
      <c r="D23" s="526" t="s">
        <v>2150</v>
      </c>
      <c r="E23" s="526" t="s">
        <v>2175</v>
      </c>
      <c r="F23" s="526" t="s">
        <v>2188</v>
      </c>
      <c r="G23" s="526" t="s">
        <v>2189</v>
      </c>
      <c r="H23" s="530">
        <v>0</v>
      </c>
      <c r="I23" s="530">
        <v>0</v>
      </c>
      <c r="J23" s="526">
        <v>0</v>
      </c>
      <c r="K23" s="526"/>
      <c r="L23" s="530">
        <v>2</v>
      </c>
      <c r="M23" s="530">
        <v>1111.1199999999999</v>
      </c>
      <c r="N23" s="526">
        <v>1</v>
      </c>
      <c r="O23" s="526">
        <v>555.55999999999995</v>
      </c>
      <c r="P23" s="530">
        <v>3</v>
      </c>
      <c r="Q23" s="530">
        <v>1666.6799999999998</v>
      </c>
      <c r="R23" s="544">
        <v>1.5</v>
      </c>
      <c r="S23" s="531">
        <v>555.55999999999995</v>
      </c>
    </row>
    <row r="24" spans="1:19" ht="14.4" customHeight="1" x14ac:dyDescent="0.3">
      <c r="A24" s="525" t="s">
        <v>2162</v>
      </c>
      <c r="B24" s="526" t="s">
        <v>2163</v>
      </c>
      <c r="C24" s="526" t="s">
        <v>1137</v>
      </c>
      <c r="D24" s="526" t="s">
        <v>2150</v>
      </c>
      <c r="E24" s="526" t="s">
        <v>2175</v>
      </c>
      <c r="F24" s="526" t="s">
        <v>2190</v>
      </c>
      <c r="G24" s="526" t="s">
        <v>2191</v>
      </c>
      <c r="H24" s="530">
        <v>3114</v>
      </c>
      <c r="I24" s="530">
        <v>2257650</v>
      </c>
      <c r="J24" s="526">
        <v>0.87533227460382945</v>
      </c>
      <c r="K24" s="526">
        <v>725</v>
      </c>
      <c r="L24" s="530">
        <v>3476</v>
      </c>
      <c r="M24" s="530">
        <v>2579192</v>
      </c>
      <c r="N24" s="526">
        <v>1</v>
      </c>
      <c r="O24" s="526">
        <v>742</v>
      </c>
      <c r="P24" s="530">
        <v>2431</v>
      </c>
      <c r="Q24" s="530">
        <v>1803802</v>
      </c>
      <c r="R24" s="544">
        <v>0.69936708860759489</v>
      </c>
      <c r="S24" s="531">
        <v>742</v>
      </c>
    </row>
    <row r="25" spans="1:19" ht="14.4" customHeight="1" x14ac:dyDescent="0.3">
      <c r="A25" s="525" t="s">
        <v>2162</v>
      </c>
      <c r="B25" s="526" t="s">
        <v>2163</v>
      </c>
      <c r="C25" s="526" t="s">
        <v>1137</v>
      </c>
      <c r="D25" s="526" t="s">
        <v>2150</v>
      </c>
      <c r="E25" s="526" t="s">
        <v>2175</v>
      </c>
      <c r="F25" s="526" t="s">
        <v>2192</v>
      </c>
      <c r="G25" s="526" t="s">
        <v>2193</v>
      </c>
      <c r="H25" s="530">
        <v>117</v>
      </c>
      <c r="I25" s="530">
        <v>42471</v>
      </c>
      <c r="J25" s="526">
        <v>0.53245157650598629</v>
      </c>
      <c r="K25" s="526">
        <v>363</v>
      </c>
      <c r="L25" s="530">
        <v>215</v>
      </c>
      <c r="M25" s="530">
        <v>79765</v>
      </c>
      <c r="N25" s="526">
        <v>1</v>
      </c>
      <c r="O25" s="526">
        <v>371</v>
      </c>
      <c r="P25" s="530">
        <v>142</v>
      </c>
      <c r="Q25" s="530">
        <v>52682</v>
      </c>
      <c r="R25" s="544">
        <v>0.66046511627906979</v>
      </c>
      <c r="S25" s="531">
        <v>371</v>
      </c>
    </row>
    <row r="26" spans="1:19" ht="14.4" customHeight="1" x14ac:dyDescent="0.3">
      <c r="A26" s="525" t="s">
        <v>2162</v>
      </c>
      <c r="B26" s="526" t="s">
        <v>2163</v>
      </c>
      <c r="C26" s="526" t="s">
        <v>1137</v>
      </c>
      <c r="D26" s="526" t="s">
        <v>723</v>
      </c>
      <c r="E26" s="526" t="s">
        <v>2175</v>
      </c>
      <c r="F26" s="526" t="s">
        <v>2184</v>
      </c>
      <c r="G26" s="526" t="s">
        <v>2185</v>
      </c>
      <c r="H26" s="530"/>
      <c r="I26" s="530"/>
      <c r="J26" s="526"/>
      <c r="K26" s="526"/>
      <c r="L26" s="530">
        <v>23</v>
      </c>
      <c r="M26" s="530">
        <v>6463</v>
      </c>
      <c r="N26" s="526">
        <v>1</v>
      </c>
      <c r="O26" s="526">
        <v>281</v>
      </c>
      <c r="P26" s="530"/>
      <c r="Q26" s="530"/>
      <c r="R26" s="544"/>
      <c r="S26" s="531"/>
    </row>
    <row r="27" spans="1:19" ht="14.4" customHeight="1" x14ac:dyDescent="0.3">
      <c r="A27" s="525" t="s">
        <v>2162</v>
      </c>
      <c r="B27" s="526" t="s">
        <v>2163</v>
      </c>
      <c r="C27" s="526" t="s">
        <v>1137</v>
      </c>
      <c r="D27" s="526" t="s">
        <v>726</v>
      </c>
      <c r="E27" s="526" t="s">
        <v>2175</v>
      </c>
      <c r="F27" s="526" t="s">
        <v>2184</v>
      </c>
      <c r="G27" s="526" t="s">
        <v>2185</v>
      </c>
      <c r="H27" s="530"/>
      <c r="I27" s="530"/>
      <c r="J27" s="526"/>
      <c r="K27" s="526"/>
      <c r="L27" s="530"/>
      <c r="M27" s="530"/>
      <c r="N27" s="526"/>
      <c r="O27" s="526"/>
      <c r="P27" s="530">
        <v>1</v>
      </c>
      <c r="Q27" s="530">
        <v>281</v>
      </c>
      <c r="R27" s="544"/>
      <c r="S27" s="531">
        <v>281</v>
      </c>
    </row>
    <row r="28" spans="1:19" ht="14.4" customHeight="1" x14ac:dyDescent="0.3">
      <c r="A28" s="525" t="s">
        <v>2162</v>
      </c>
      <c r="B28" s="526" t="s">
        <v>2163</v>
      </c>
      <c r="C28" s="526" t="s">
        <v>1137</v>
      </c>
      <c r="D28" s="526" t="s">
        <v>730</v>
      </c>
      <c r="E28" s="526" t="s">
        <v>2164</v>
      </c>
      <c r="F28" s="526" t="s">
        <v>2165</v>
      </c>
      <c r="G28" s="526" t="s">
        <v>603</v>
      </c>
      <c r="H28" s="530"/>
      <c r="I28" s="530"/>
      <c r="J28" s="526"/>
      <c r="K28" s="526"/>
      <c r="L28" s="530"/>
      <c r="M28" s="530"/>
      <c r="N28" s="526"/>
      <c r="O28" s="526"/>
      <c r="P28" s="530">
        <v>1</v>
      </c>
      <c r="Q28" s="530">
        <v>855.64</v>
      </c>
      <c r="R28" s="544"/>
      <c r="S28" s="531">
        <v>855.64</v>
      </c>
    </row>
    <row r="29" spans="1:19" ht="14.4" customHeight="1" x14ac:dyDescent="0.3">
      <c r="A29" s="525" t="s">
        <v>2162</v>
      </c>
      <c r="B29" s="526" t="s">
        <v>2163</v>
      </c>
      <c r="C29" s="526" t="s">
        <v>1137</v>
      </c>
      <c r="D29" s="526" t="s">
        <v>730</v>
      </c>
      <c r="E29" s="526" t="s">
        <v>2166</v>
      </c>
      <c r="F29" s="526" t="s">
        <v>2171</v>
      </c>
      <c r="G29" s="526" t="s">
        <v>2172</v>
      </c>
      <c r="H29" s="530"/>
      <c r="I29" s="530"/>
      <c r="J29" s="526"/>
      <c r="K29" s="526"/>
      <c r="L29" s="530"/>
      <c r="M29" s="530"/>
      <c r="N29" s="526"/>
      <c r="O29" s="526"/>
      <c r="P29" s="530">
        <v>1</v>
      </c>
      <c r="Q29" s="530">
        <v>511</v>
      </c>
      <c r="R29" s="544"/>
      <c r="S29" s="531">
        <v>511</v>
      </c>
    </row>
    <row r="30" spans="1:19" ht="14.4" customHeight="1" x14ac:dyDescent="0.3">
      <c r="A30" s="525" t="s">
        <v>2162</v>
      </c>
      <c r="B30" s="526" t="s">
        <v>2163</v>
      </c>
      <c r="C30" s="526" t="s">
        <v>1137</v>
      </c>
      <c r="D30" s="526" t="s">
        <v>730</v>
      </c>
      <c r="E30" s="526" t="s">
        <v>2175</v>
      </c>
      <c r="F30" s="526" t="s">
        <v>2178</v>
      </c>
      <c r="G30" s="526" t="s">
        <v>2179</v>
      </c>
      <c r="H30" s="530"/>
      <c r="I30" s="530"/>
      <c r="J30" s="526"/>
      <c r="K30" s="526"/>
      <c r="L30" s="530"/>
      <c r="M30" s="530"/>
      <c r="N30" s="526"/>
      <c r="O30" s="526"/>
      <c r="P30" s="530">
        <v>1</v>
      </c>
      <c r="Q30" s="530">
        <v>111.11</v>
      </c>
      <c r="R30" s="544"/>
      <c r="S30" s="531">
        <v>111.11</v>
      </c>
    </row>
    <row r="31" spans="1:19" ht="14.4" customHeight="1" x14ac:dyDescent="0.3">
      <c r="A31" s="525" t="s">
        <v>2162</v>
      </c>
      <c r="B31" s="526" t="s">
        <v>2163</v>
      </c>
      <c r="C31" s="526" t="s">
        <v>1137</v>
      </c>
      <c r="D31" s="526" t="s">
        <v>730</v>
      </c>
      <c r="E31" s="526" t="s">
        <v>2175</v>
      </c>
      <c r="F31" s="526" t="s">
        <v>2180</v>
      </c>
      <c r="G31" s="526" t="s">
        <v>2181</v>
      </c>
      <c r="H31" s="530"/>
      <c r="I31" s="530"/>
      <c r="J31" s="526"/>
      <c r="K31" s="526"/>
      <c r="L31" s="530"/>
      <c r="M31" s="530"/>
      <c r="N31" s="526"/>
      <c r="O31" s="526"/>
      <c r="P31" s="530">
        <v>1</v>
      </c>
      <c r="Q31" s="530">
        <v>742</v>
      </c>
      <c r="R31" s="544"/>
      <c r="S31" s="531">
        <v>742</v>
      </c>
    </row>
    <row r="32" spans="1:19" ht="14.4" customHeight="1" x14ac:dyDescent="0.3">
      <c r="A32" s="525" t="s">
        <v>2162</v>
      </c>
      <c r="B32" s="526" t="s">
        <v>2163</v>
      </c>
      <c r="C32" s="526" t="s">
        <v>1137</v>
      </c>
      <c r="D32" s="526" t="s">
        <v>730</v>
      </c>
      <c r="E32" s="526" t="s">
        <v>2175</v>
      </c>
      <c r="F32" s="526" t="s">
        <v>2182</v>
      </c>
      <c r="G32" s="526" t="s">
        <v>2183</v>
      </c>
      <c r="H32" s="530"/>
      <c r="I32" s="530"/>
      <c r="J32" s="526"/>
      <c r="K32" s="526"/>
      <c r="L32" s="530"/>
      <c r="M32" s="530"/>
      <c r="N32" s="526"/>
      <c r="O32" s="526"/>
      <c r="P32" s="530">
        <v>153</v>
      </c>
      <c r="Q32" s="530">
        <v>20043</v>
      </c>
      <c r="R32" s="544"/>
      <c r="S32" s="531">
        <v>131</v>
      </c>
    </row>
    <row r="33" spans="1:19" ht="14.4" customHeight="1" x14ac:dyDescent="0.3">
      <c r="A33" s="525" t="s">
        <v>2162</v>
      </c>
      <c r="B33" s="526" t="s">
        <v>2163</v>
      </c>
      <c r="C33" s="526" t="s">
        <v>1137</v>
      </c>
      <c r="D33" s="526" t="s">
        <v>730</v>
      </c>
      <c r="E33" s="526" t="s">
        <v>2175</v>
      </c>
      <c r="F33" s="526" t="s">
        <v>2184</v>
      </c>
      <c r="G33" s="526" t="s">
        <v>2185</v>
      </c>
      <c r="H33" s="530"/>
      <c r="I33" s="530"/>
      <c r="J33" s="526"/>
      <c r="K33" s="526"/>
      <c r="L33" s="530"/>
      <c r="M33" s="530"/>
      <c r="N33" s="526"/>
      <c r="O33" s="526"/>
      <c r="P33" s="530">
        <v>76</v>
      </c>
      <c r="Q33" s="530">
        <v>21356</v>
      </c>
      <c r="R33" s="544"/>
      <c r="S33" s="531">
        <v>281</v>
      </c>
    </row>
    <row r="34" spans="1:19" ht="14.4" customHeight="1" x14ac:dyDescent="0.3">
      <c r="A34" s="525" t="s">
        <v>2162</v>
      </c>
      <c r="B34" s="526" t="s">
        <v>2163</v>
      </c>
      <c r="C34" s="526" t="s">
        <v>1137</v>
      </c>
      <c r="D34" s="526" t="s">
        <v>730</v>
      </c>
      <c r="E34" s="526" t="s">
        <v>2175</v>
      </c>
      <c r="F34" s="526" t="s">
        <v>2186</v>
      </c>
      <c r="G34" s="526" t="s">
        <v>2187</v>
      </c>
      <c r="H34" s="530"/>
      <c r="I34" s="530"/>
      <c r="J34" s="526"/>
      <c r="K34" s="526"/>
      <c r="L34" s="530"/>
      <c r="M34" s="530"/>
      <c r="N34" s="526"/>
      <c r="O34" s="526"/>
      <c r="P34" s="530">
        <v>2</v>
      </c>
      <c r="Q34" s="530">
        <v>982</v>
      </c>
      <c r="R34" s="544"/>
      <c r="S34" s="531">
        <v>491</v>
      </c>
    </row>
    <row r="35" spans="1:19" ht="14.4" customHeight="1" x14ac:dyDescent="0.3">
      <c r="A35" s="525" t="s">
        <v>2162</v>
      </c>
      <c r="B35" s="526" t="s">
        <v>2163</v>
      </c>
      <c r="C35" s="526" t="s">
        <v>1137</v>
      </c>
      <c r="D35" s="526" t="s">
        <v>730</v>
      </c>
      <c r="E35" s="526" t="s">
        <v>2175</v>
      </c>
      <c r="F35" s="526" t="s">
        <v>2188</v>
      </c>
      <c r="G35" s="526" t="s">
        <v>2189</v>
      </c>
      <c r="H35" s="530"/>
      <c r="I35" s="530"/>
      <c r="J35" s="526"/>
      <c r="K35" s="526"/>
      <c r="L35" s="530"/>
      <c r="M35" s="530"/>
      <c r="N35" s="526"/>
      <c r="O35" s="526"/>
      <c r="P35" s="530">
        <v>1</v>
      </c>
      <c r="Q35" s="530">
        <v>555.55999999999995</v>
      </c>
      <c r="R35" s="544"/>
      <c r="S35" s="531">
        <v>555.55999999999995</v>
      </c>
    </row>
    <row r="36" spans="1:19" ht="14.4" customHeight="1" x14ac:dyDescent="0.3">
      <c r="A36" s="525" t="s">
        <v>2162</v>
      </c>
      <c r="B36" s="526" t="s">
        <v>2163</v>
      </c>
      <c r="C36" s="526" t="s">
        <v>1137</v>
      </c>
      <c r="D36" s="526" t="s">
        <v>730</v>
      </c>
      <c r="E36" s="526" t="s">
        <v>2175</v>
      </c>
      <c r="F36" s="526" t="s">
        <v>2190</v>
      </c>
      <c r="G36" s="526" t="s">
        <v>2191</v>
      </c>
      <c r="H36" s="530"/>
      <c r="I36" s="530"/>
      <c r="J36" s="526"/>
      <c r="K36" s="526"/>
      <c r="L36" s="530"/>
      <c r="M36" s="530"/>
      <c r="N36" s="526"/>
      <c r="O36" s="526"/>
      <c r="P36" s="530">
        <v>152</v>
      </c>
      <c r="Q36" s="530">
        <v>112784</v>
      </c>
      <c r="R36" s="544"/>
      <c r="S36" s="531">
        <v>742</v>
      </c>
    </row>
    <row r="37" spans="1:19" ht="14.4" customHeight="1" x14ac:dyDescent="0.3">
      <c r="A37" s="525" t="s">
        <v>2162</v>
      </c>
      <c r="B37" s="526" t="s">
        <v>2163</v>
      </c>
      <c r="C37" s="526" t="s">
        <v>1137</v>
      </c>
      <c r="D37" s="526" t="s">
        <v>730</v>
      </c>
      <c r="E37" s="526" t="s">
        <v>2175</v>
      </c>
      <c r="F37" s="526" t="s">
        <v>2192</v>
      </c>
      <c r="G37" s="526" t="s">
        <v>2193</v>
      </c>
      <c r="H37" s="530"/>
      <c r="I37" s="530"/>
      <c r="J37" s="526"/>
      <c r="K37" s="526"/>
      <c r="L37" s="530"/>
      <c r="M37" s="530"/>
      <c r="N37" s="526"/>
      <c r="O37" s="526"/>
      <c r="P37" s="530">
        <v>13</v>
      </c>
      <c r="Q37" s="530">
        <v>4823</v>
      </c>
      <c r="R37" s="544"/>
      <c r="S37" s="531">
        <v>371</v>
      </c>
    </row>
    <row r="38" spans="1:19" ht="14.4" customHeight="1" x14ac:dyDescent="0.3">
      <c r="A38" s="525" t="s">
        <v>2162</v>
      </c>
      <c r="B38" s="526" t="s">
        <v>2163</v>
      </c>
      <c r="C38" s="526" t="s">
        <v>1137</v>
      </c>
      <c r="D38" s="526" t="s">
        <v>733</v>
      </c>
      <c r="E38" s="526" t="s">
        <v>2175</v>
      </c>
      <c r="F38" s="526" t="s">
        <v>2182</v>
      </c>
      <c r="G38" s="526" t="s">
        <v>2183</v>
      </c>
      <c r="H38" s="530"/>
      <c r="I38" s="530"/>
      <c r="J38" s="526"/>
      <c r="K38" s="526"/>
      <c r="L38" s="530"/>
      <c r="M38" s="530"/>
      <c r="N38" s="526"/>
      <c r="O38" s="526"/>
      <c r="P38" s="530">
        <v>68</v>
      </c>
      <c r="Q38" s="530">
        <v>8908</v>
      </c>
      <c r="R38" s="544"/>
      <c r="S38" s="531">
        <v>131</v>
      </c>
    </row>
    <row r="39" spans="1:19" ht="14.4" customHeight="1" x14ac:dyDescent="0.3">
      <c r="A39" s="525" t="s">
        <v>2162</v>
      </c>
      <c r="B39" s="526" t="s">
        <v>2163</v>
      </c>
      <c r="C39" s="526" t="s">
        <v>1137</v>
      </c>
      <c r="D39" s="526" t="s">
        <v>733</v>
      </c>
      <c r="E39" s="526" t="s">
        <v>2175</v>
      </c>
      <c r="F39" s="526" t="s">
        <v>2184</v>
      </c>
      <c r="G39" s="526" t="s">
        <v>2185</v>
      </c>
      <c r="H39" s="530"/>
      <c r="I39" s="530"/>
      <c r="J39" s="526"/>
      <c r="K39" s="526"/>
      <c r="L39" s="530"/>
      <c r="M39" s="530"/>
      <c r="N39" s="526"/>
      <c r="O39" s="526"/>
      <c r="P39" s="530">
        <v>48</v>
      </c>
      <c r="Q39" s="530">
        <v>13488</v>
      </c>
      <c r="R39" s="544"/>
      <c r="S39" s="531">
        <v>281</v>
      </c>
    </row>
    <row r="40" spans="1:19" ht="14.4" customHeight="1" x14ac:dyDescent="0.3">
      <c r="A40" s="525" t="s">
        <v>2162</v>
      </c>
      <c r="B40" s="526" t="s">
        <v>2163</v>
      </c>
      <c r="C40" s="526" t="s">
        <v>1137</v>
      </c>
      <c r="D40" s="526" t="s">
        <v>733</v>
      </c>
      <c r="E40" s="526" t="s">
        <v>2175</v>
      </c>
      <c r="F40" s="526" t="s">
        <v>2190</v>
      </c>
      <c r="G40" s="526" t="s">
        <v>2191</v>
      </c>
      <c r="H40" s="530"/>
      <c r="I40" s="530"/>
      <c r="J40" s="526"/>
      <c r="K40" s="526"/>
      <c r="L40" s="530"/>
      <c r="M40" s="530"/>
      <c r="N40" s="526"/>
      <c r="O40" s="526"/>
      <c r="P40" s="530">
        <v>68</v>
      </c>
      <c r="Q40" s="530">
        <v>50456</v>
      </c>
      <c r="R40" s="544"/>
      <c r="S40" s="531">
        <v>742</v>
      </c>
    </row>
    <row r="41" spans="1:19" ht="14.4" customHeight="1" x14ac:dyDescent="0.3">
      <c r="A41" s="525" t="s">
        <v>2162</v>
      </c>
      <c r="B41" s="526" t="s">
        <v>2163</v>
      </c>
      <c r="C41" s="526" t="s">
        <v>1137</v>
      </c>
      <c r="D41" s="526" t="s">
        <v>733</v>
      </c>
      <c r="E41" s="526" t="s">
        <v>2175</v>
      </c>
      <c r="F41" s="526" t="s">
        <v>2192</v>
      </c>
      <c r="G41" s="526" t="s">
        <v>2193</v>
      </c>
      <c r="H41" s="530"/>
      <c r="I41" s="530"/>
      <c r="J41" s="526"/>
      <c r="K41" s="526"/>
      <c r="L41" s="530"/>
      <c r="M41" s="530"/>
      <c r="N41" s="526"/>
      <c r="O41" s="526"/>
      <c r="P41" s="530">
        <v>4</v>
      </c>
      <c r="Q41" s="530">
        <v>1484</v>
      </c>
      <c r="R41" s="544"/>
      <c r="S41" s="531">
        <v>371</v>
      </c>
    </row>
    <row r="42" spans="1:19" ht="14.4" customHeight="1" x14ac:dyDescent="0.3">
      <c r="A42" s="525" t="s">
        <v>2162</v>
      </c>
      <c r="B42" s="526" t="s">
        <v>2194</v>
      </c>
      <c r="C42" s="526" t="s">
        <v>513</v>
      </c>
      <c r="D42" s="526" t="s">
        <v>715</v>
      </c>
      <c r="E42" s="526" t="s">
        <v>2164</v>
      </c>
      <c r="F42" s="526" t="s">
        <v>2195</v>
      </c>
      <c r="G42" s="526" t="s">
        <v>603</v>
      </c>
      <c r="H42" s="530">
        <v>0.5</v>
      </c>
      <c r="I42" s="530">
        <v>855.63</v>
      </c>
      <c r="J42" s="526"/>
      <c r="K42" s="526">
        <v>1711.26</v>
      </c>
      <c r="L42" s="530"/>
      <c r="M42" s="530"/>
      <c r="N42" s="526"/>
      <c r="O42" s="526"/>
      <c r="P42" s="530">
        <v>0.5</v>
      </c>
      <c r="Q42" s="530">
        <v>855.63</v>
      </c>
      <c r="R42" s="544"/>
      <c r="S42" s="531">
        <v>1711.26</v>
      </c>
    </row>
    <row r="43" spans="1:19" ht="14.4" customHeight="1" x14ac:dyDescent="0.3">
      <c r="A43" s="525" t="s">
        <v>2162</v>
      </c>
      <c r="B43" s="526" t="s">
        <v>2194</v>
      </c>
      <c r="C43" s="526" t="s">
        <v>513</v>
      </c>
      <c r="D43" s="526" t="s">
        <v>715</v>
      </c>
      <c r="E43" s="526" t="s">
        <v>2164</v>
      </c>
      <c r="F43" s="526" t="s">
        <v>2196</v>
      </c>
      <c r="G43" s="526" t="s">
        <v>690</v>
      </c>
      <c r="H43" s="530"/>
      <c r="I43" s="530"/>
      <c r="J43" s="526"/>
      <c r="K43" s="526"/>
      <c r="L43" s="530">
        <v>0.68</v>
      </c>
      <c r="M43" s="530">
        <v>1841.46</v>
      </c>
      <c r="N43" s="526">
        <v>1</v>
      </c>
      <c r="O43" s="526">
        <v>2708.0294117647059</v>
      </c>
      <c r="P43" s="530">
        <v>0.34</v>
      </c>
      <c r="Q43" s="530">
        <v>920.73</v>
      </c>
      <c r="R43" s="544">
        <v>0.5</v>
      </c>
      <c r="S43" s="531">
        <v>2708.0294117647059</v>
      </c>
    </row>
    <row r="44" spans="1:19" ht="14.4" customHeight="1" x14ac:dyDescent="0.3">
      <c r="A44" s="525" t="s">
        <v>2162</v>
      </c>
      <c r="B44" s="526" t="s">
        <v>2194</v>
      </c>
      <c r="C44" s="526" t="s">
        <v>513</v>
      </c>
      <c r="D44" s="526" t="s">
        <v>715</v>
      </c>
      <c r="E44" s="526" t="s">
        <v>2164</v>
      </c>
      <c r="F44" s="526" t="s">
        <v>2197</v>
      </c>
      <c r="G44" s="526" t="s">
        <v>690</v>
      </c>
      <c r="H44" s="530">
        <v>0.2</v>
      </c>
      <c r="I44" s="530">
        <v>1277.6500000000001</v>
      </c>
      <c r="J44" s="526">
        <v>0.23589939587302997</v>
      </c>
      <c r="K44" s="526">
        <v>6388.25</v>
      </c>
      <c r="L44" s="530">
        <v>0.8</v>
      </c>
      <c r="M44" s="530">
        <v>5416.08</v>
      </c>
      <c r="N44" s="526">
        <v>1</v>
      </c>
      <c r="O44" s="526">
        <v>6770.0999999999995</v>
      </c>
      <c r="P44" s="530">
        <v>0.60000000000000009</v>
      </c>
      <c r="Q44" s="530">
        <v>4062.06</v>
      </c>
      <c r="R44" s="544">
        <v>0.75</v>
      </c>
      <c r="S44" s="531">
        <v>6770.0999999999985</v>
      </c>
    </row>
    <row r="45" spans="1:19" ht="14.4" customHeight="1" x14ac:dyDescent="0.3">
      <c r="A45" s="525" t="s">
        <v>2162</v>
      </c>
      <c r="B45" s="526" t="s">
        <v>2194</v>
      </c>
      <c r="C45" s="526" t="s">
        <v>513</v>
      </c>
      <c r="D45" s="526" t="s">
        <v>715</v>
      </c>
      <c r="E45" s="526" t="s">
        <v>2164</v>
      </c>
      <c r="F45" s="526" t="s">
        <v>2199</v>
      </c>
      <c r="G45" s="526" t="s">
        <v>597</v>
      </c>
      <c r="H45" s="530">
        <v>3.7</v>
      </c>
      <c r="I45" s="530">
        <v>3519.95</v>
      </c>
      <c r="J45" s="526">
        <v>3.5030652256125472</v>
      </c>
      <c r="K45" s="526">
        <v>951.3378378378377</v>
      </c>
      <c r="L45" s="530">
        <v>1</v>
      </c>
      <c r="M45" s="530">
        <v>1004.82</v>
      </c>
      <c r="N45" s="526">
        <v>1</v>
      </c>
      <c r="O45" s="526">
        <v>1004.82</v>
      </c>
      <c r="P45" s="530">
        <v>2.4</v>
      </c>
      <c r="Q45" s="530">
        <v>2411.58</v>
      </c>
      <c r="R45" s="544">
        <v>2.4000119424374513</v>
      </c>
      <c r="S45" s="531">
        <v>1004.825</v>
      </c>
    </row>
    <row r="46" spans="1:19" ht="14.4" customHeight="1" x14ac:dyDescent="0.3">
      <c r="A46" s="525" t="s">
        <v>2162</v>
      </c>
      <c r="B46" s="526" t="s">
        <v>2194</v>
      </c>
      <c r="C46" s="526" t="s">
        <v>513</v>
      </c>
      <c r="D46" s="526" t="s">
        <v>715</v>
      </c>
      <c r="E46" s="526" t="s">
        <v>2164</v>
      </c>
      <c r="F46" s="526" t="s">
        <v>2200</v>
      </c>
      <c r="G46" s="526" t="s">
        <v>633</v>
      </c>
      <c r="H46" s="530"/>
      <c r="I46" s="530"/>
      <c r="J46" s="526"/>
      <c r="K46" s="526"/>
      <c r="L46" s="530">
        <v>0.02</v>
      </c>
      <c r="M46" s="530">
        <v>197.75</v>
      </c>
      <c r="N46" s="526">
        <v>1</v>
      </c>
      <c r="O46" s="526">
        <v>9887.5</v>
      </c>
      <c r="P46" s="530"/>
      <c r="Q46" s="530"/>
      <c r="R46" s="544"/>
      <c r="S46" s="531"/>
    </row>
    <row r="47" spans="1:19" ht="14.4" customHeight="1" x14ac:dyDescent="0.3">
      <c r="A47" s="525" t="s">
        <v>2162</v>
      </c>
      <c r="B47" s="526" t="s">
        <v>2194</v>
      </c>
      <c r="C47" s="526" t="s">
        <v>513</v>
      </c>
      <c r="D47" s="526" t="s">
        <v>715</v>
      </c>
      <c r="E47" s="526" t="s">
        <v>2164</v>
      </c>
      <c r="F47" s="526" t="s">
        <v>2204</v>
      </c>
      <c r="G47" s="526" t="s">
        <v>592</v>
      </c>
      <c r="H47" s="530"/>
      <c r="I47" s="530"/>
      <c r="J47" s="526"/>
      <c r="K47" s="526"/>
      <c r="L47" s="530">
        <v>7</v>
      </c>
      <c r="M47" s="530">
        <v>6529.74</v>
      </c>
      <c r="N47" s="526">
        <v>1</v>
      </c>
      <c r="O47" s="526">
        <v>932.81999999999994</v>
      </c>
      <c r="P47" s="530">
        <v>2</v>
      </c>
      <c r="Q47" s="530">
        <v>1686.92</v>
      </c>
      <c r="R47" s="544">
        <v>0.25834413008787488</v>
      </c>
      <c r="S47" s="531">
        <v>843.46</v>
      </c>
    </row>
    <row r="48" spans="1:19" ht="14.4" customHeight="1" x14ac:dyDescent="0.3">
      <c r="A48" s="525" t="s">
        <v>2162</v>
      </c>
      <c r="B48" s="526" t="s">
        <v>2194</v>
      </c>
      <c r="C48" s="526" t="s">
        <v>513</v>
      </c>
      <c r="D48" s="526" t="s">
        <v>715</v>
      </c>
      <c r="E48" s="526" t="s">
        <v>2164</v>
      </c>
      <c r="F48" s="526" t="s">
        <v>2206</v>
      </c>
      <c r="G48" s="526" t="s">
        <v>607</v>
      </c>
      <c r="H48" s="530"/>
      <c r="I48" s="530"/>
      <c r="J48" s="526"/>
      <c r="K48" s="526"/>
      <c r="L48" s="530">
        <v>0.05</v>
      </c>
      <c r="M48" s="530">
        <v>221.35</v>
      </c>
      <c r="N48" s="526">
        <v>1</v>
      </c>
      <c r="O48" s="526">
        <v>4427</v>
      </c>
      <c r="P48" s="530"/>
      <c r="Q48" s="530"/>
      <c r="R48" s="544"/>
      <c r="S48" s="531"/>
    </row>
    <row r="49" spans="1:19" ht="14.4" customHeight="1" x14ac:dyDescent="0.3">
      <c r="A49" s="525" t="s">
        <v>2162</v>
      </c>
      <c r="B49" s="526" t="s">
        <v>2194</v>
      </c>
      <c r="C49" s="526" t="s">
        <v>513</v>
      </c>
      <c r="D49" s="526" t="s">
        <v>715</v>
      </c>
      <c r="E49" s="526" t="s">
        <v>2164</v>
      </c>
      <c r="F49" s="526" t="s">
        <v>2207</v>
      </c>
      <c r="G49" s="526" t="s">
        <v>607</v>
      </c>
      <c r="H49" s="530"/>
      <c r="I49" s="530"/>
      <c r="J49" s="526"/>
      <c r="K49" s="526"/>
      <c r="L49" s="530">
        <v>0.38</v>
      </c>
      <c r="M49" s="530">
        <v>3369.34</v>
      </c>
      <c r="N49" s="526">
        <v>1</v>
      </c>
      <c r="O49" s="526">
        <v>8866.6842105263167</v>
      </c>
      <c r="P49" s="530">
        <v>7.0000000000000007E-2</v>
      </c>
      <c r="Q49" s="530">
        <v>636.66</v>
      </c>
      <c r="R49" s="544">
        <v>0.18895688769907457</v>
      </c>
      <c r="S49" s="531">
        <v>9095.1428571428551</v>
      </c>
    </row>
    <row r="50" spans="1:19" ht="14.4" customHeight="1" x14ac:dyDescent="0.3">
      <c r="A50" s="525" t="s">
        <v>2162</v>
      </c>
      <c r="B50" s="526" t="s">
        <v>2194</v>
      </c>
      <c r="C50" s="526" t="s">
        <v>513</v>
      </c>
      <c r="D50" s="526" t="s">
        <v>715</v>
      </c>
      <c r="E50" s="526" t="s">
        <v>2164</v>
      </c>
      <c r="F50" s="526" t="s">
        <v>2208</v>
      </c>
      <c r="G50" s="526" t="s">
        <v>675</v>
      </c>
      <c r="H50" s="530"/>
      <c r="I50" s="530"/>
      <c r="J50" s="526"/>
      <c r="K50" s="526"/>
      <c r="L50" s="530"/>
      <c r="M50" s="530"/>
      <c r="N50" s="526"/>
      <c r="O50" s="526"/>
      <c r="P50" s="530">
        <v>0.1</v>
      </c>
      <c r="Q50" s="530">
        <v>194.93</v>
      </c>
      <c r="R50" s="544"/>
      <c r="S50" s="531">
        <v>1949.3</v>
      </c>
    </row>
    <row r="51" spans="1:19" ht="14.4" customHeight="1" x14ac:dyDescent="0.3">
      <c r="A51" s="525" t="s">
        <v>2162</v>
      </c>
      <c r="B51" s="526" t="s">
        <v>2194</v>
      </c>
      <c r="C51" s="526" t="s">
        <v>513</v>
      </c>
      <c r="D51" s="526" t="s">
        <v>715</v>
      </c>
      <c r="E51" s="526" t="s">
        <v>2164</v>
      </c>
      <c r="F51" s="526" t="s">
        <v>2209</v>
      </c>
      <c r="G51" s="526" t="s">
        <v>607</v>
      </c>
      <c r="H51" s="530">
        <v>1.85</v>
      </c>
      <c r="I51" s="530">
        <v>3275.98</v>
      </c>
      <c r="J51" s="526">
        <v>0.54602214770022595</v>
      </c>
      <c r="K51" s="526">
        <v>1770.8</v>
      </c>
      <c r="L51" s="530">
        <v>3.35</v>
      </c>
      <c r="M51" s="530">
        <v>5999.72</v>
      </c>
      <c r="N51" s="526">
        <v>1</v>
      </c>
      <c r="O51" s="526">
        <v>1790.9611940298507</v>
      </c>
      <c r="P51" s="530">
        <v>2</v>
      </c>
      <c r="Q51" s="530">
        <v>3638.08</v>
      </c>
      <c r="R51" s="544">
        <v>0.60637496416499437</v>
      </c>
      <c r="S51" s="531">
        <v>1819.04</v>
      </c>
    </row>
    <row r="52" spans="1:19" ht="14.4" customHeight="1" x14ac:dyDescent="0.3">
      <c r="A52" s="525" t="s">
        <v>2162</v>
      </c>
      <c r="B52" s="526" t="s">
        <v>2194</v>
      </c>
      <c r="C52" s="526" t="s">
        <v>513</v>
      </c>
      <c r="D52" s="526" t="s">
        <v>715</v>
      </c>
      <c r="E52" s="526" t="s">
        <v>2164</v>
      </c>
      <c r="F52" s="526" t="s">
        <v>2210</v>
      </c>
      <c r="G52" s="526" t="s">
        <v>599</v>
      </c>
      <c r="H52" s="530">
        <v>1.8</v>
      </c>
      <c r="I52" s="530">
        <v>855.61999999999989</v>
      </c>
      <c r="J52" s="526"/>
      <c r="K52" s="526">
        <v>475.34444444444438</v>
      </c>
      <c r="L52" s="530"/>
      <c r="M52" s="530"/>
      <c r="N52" s="526"/>
      <c r="O52" s="526"/>
      <c r="P52" s="530">
        <v>0.15</v>
      </c>
      <c r="Q52" s="530">
        <v>77.64</v>
      </c>
      <c r="R52" s="544"/>
      <c r="S52" s="531">
        <v>517.6</v>
      </c>
    </row>
    <row r="53" spans="1:19" ht="14.4" customHeight="1" x14ac:dyDescent="0.3">
      <c r="A53" s="525" t="s">
        <v>2162</v>
      </c>
      <c r="B53" s="526" t="s">
        <v>2194</v>
      </c>
      <c r="C53" s="526" t="s">
        <v>513</v>
      </c>
      <c r="D53" s="526" t="s">
        <v>715</v>
      </c>
      <c r="E53" s="526" t="s">
        <v>2164</v>
      </c>
      <c r="F53" s="526" t="s">
        <v>2212</v>
      </c>
      <c r="G53" s="526" t="s">
        <v>607</v>
      </c>
      <c r="H53" s="530">
        <v>0.04</v>
      </c>
      <c r="I53" s="530">
        <v>1841.64</v>
      </c>
      <c r="J53" s="526">
        <v>0.38835385488078245</v>
      </c>
      <c r="K53" s="526">
        <v>46041</v>
      </c>
      <c r="L53" s="530">
        <v>0.13</v>
      </c>
      <c r="M53" s="530">
        <v>4742.17</v>
      </c>
      <c r="N53" s="526">
        <v>1</v>
      </c>
      <c r="O53" s="526">
        <v>36478.230769230766</v>
      </c>
      <c r="P53" s="530">
        <v>0.14000000000000001</v>
      </c>
      <c r="Q53" s="530">
        <v>4947.7599999999993</v>
      </c>
      <c r="R53" s="544">
        <v>1.0433535702009837</v>
      </c>
      <c r="S53" s="531">
        <v>35341.142857142848</v>
      </c>
    </row>
    <row r="54" spans="1:19" ht="14.4" customHeight="1" x14ac:dyDescent="0.3">
      <c r="A54" s="525" t="s">
        <v>2162</v>
      </c>
      <c r="B54" s="526" t="s">
        <v>2194</v>
      </c>
      <c r="C54" s="526" t="s">
        <v>513</v>
      </c>
      <c r="D54" s="526" t="s">
        <v>715</v>
      </c>
      <c r="E54" s="526" t="s">
        <v>2175</v>
      </c>
      <c r="F54" s="526" t="s">
        <v>2176</v>
      </c>
      <c r="G54" s="526" t="s">
        <v>2177</v>
      </c>
      <c r="H54" s="530"/>
      <c r="I54" s="530"/>
      <c r="J54" s="526"/>
      <c r="K54" s="526"/>
      <c r="L54" s="530">
        <v>1</v>
      </c>
      <c r="M54" s="530">
        <v>37</v>
      </c>
      <c r="N54" s="526">
        <v>1</v>
      </c>
      <c r="O54" s="526">
        <v>37</v>
      </c>
      <c r="P54" s="530"/>
      <c r="Q54" s="530"/>
      <c r="R54" s="544"/>
      <c r="S54" s="531"/>
    </row>
    <row r="55" spans="1:19" ht="14.4" customHeight="1" x14ac:dyDescent="0.3">
      <c r="A55" s="525" t="s">
        <v>2162</v>
      </c>
      <c r="B55" s="526" t="s">
        <v>2194</v>
      </c>
      <c r="C55" s="526" t="s">
        <v>513</v>
      </c>
      <c r="D55" s="526" t="s">
        <v>715</v>
      </c>
      <c r="E55" s="526" t="s">
        <v>2175</v>
      </c>
      <c r="F55" s="526" t="s">
        <v>2243</v>
      </c>
      <c r="G55" s="526" t="s">
        <v>2244</v>
      </c>
      <c r="H55" s="530">
        <v>63</v>
      </c>
      <c r="I55" s="530">
        <v>13041</v>
      </c>
      <c r="J55" s="526">
        <v>1.3914852752880922</v>
      </c>
      <c r="K55" s="526">
        <v>207</v>
      </c>
      <c r="L55" s="530">
        <v>44</v>
      </c>
      <c r="M55" s="530">
        <v>9372</v>
      </c>
      <c r="N55" s="526">
        <v>1</v>
      </c>
      <c r="O55" s="526">
        <v>213</v>
      </c>
      <c r="P55" s="530">
        <v>34</v>
      </c>
      <c r="Q55" s="530">
        <v>7242</v>
      </c>
      <c r="R55" s="544">
        <v>0.77272727272727271</v>
      </c>
      <c r="S55" s="531">
        <v>213</v>
      </c>
    </row>
    <row r="56" spans="1:19" ht="14.4" customHeight="1" x14ac:dyDescent="0.3">
      <c r="A56" s="525" t="s">
        <v>2162</v>
      </c>
      <c r="B56" s="526" t="s">
        <v>2194</v>
      </c>
      <c r="C56" s="526" t="s">
        <v>513</v>
      </c>
      <c r="D56" s="526" t="s">
        <v>715</v>
      </c>
      <c r="E56" s="526" t="s">
        <v>2175</v>
      </c>
      <c r="F56" s="526" t="s">
        <v>2245</v>
      </c>
      <c r="G56" s="526" t="s">
        <v>2246</v>
      </c>
      <c r="H56" s="530">
        <v>76</v>
      </c>
      <c r="I56" s="530">
        <v>11476</v>
      </c>
      <c r="J56" s="526">
        <v>0.92548387096774198</v>
      </c>
      <c r="K56" s="526">
        <v>151</v>
      </c>
      <c r="L56" s="530">
        <v>80</v>
      </c>
      <c r="M56" s="530">
        <v>12400</v>
      </c>
      <c r="N56" s="526">
        <v>1</v>
      </c>
      <c r="O56" s="526">
        <v>155</v>
      </c>
      <c r="P56" s="530">
        <v>81</v>
      </c>
      <c r="Q56" s="530">
        <v>12555</v>
      </c>
      <c r="R56" s="544">
        <v>1.0125</v>
      </c>
      <c r="S56" s="531">
        <v>155</v>
      </c>
    </row>
    <row r="57" spans="1:19" ht="14.4" customHeight="1" x14ac:dyDescent="0.3">
      <c r="A57" s="525" t="s">
        <v>2162</v>
      </c>
      <c r="B57" s="526" t="s">
        <v>2194</v>
      </c>
      <c r="C57" s="526" t="s">
        <v>513</v>
      </c>
      <c r="D57" s="526" t="s">
        <v>715</v>
      </c>
      <c r="E57" s="526" t="s">
        <v>2175</v>
      </c>
      <c r="F57" s="526" t="s">
        <v>2247</v>
      </c>
      <c r="G57" s="526" t="s">
        <v>2248</v>
      </c>
      <c r="H57" s="530">
        <v>73</v>
      </c>
      <c r="I57" s="530">
        <v>13359</v>
      </c>
      <c r="J57" s="526">
        <v>1.0662463085641312</v>
      </c>
      <c r="K57" s="526">
        <v>183</v>
      </c>
      <c r="L57" s="530">
        <v>67</v>
      </c>
      <c r="M57" s="530">
        <v>12529</v>
      </c>
      <c r="N57" s="526">
        <v>1</v>
      </c>
      <c r="O57" s="526">
        <v>187</v>
      </c>
      <c r="P57" s="530">
        <v>56</v>
      </c>
      <c r="Q57" s="530">
        <v>10472</v>
      </c>
      <c r="R57" s="544">
        <v>0.83582089552238803</v>
      </c>
      <c r="S57" s="531">
        <v>187</v>
      </c>
    </row>
    <row r="58" spans="1:19" ht="14.4" customHeight="1" x14ac:dyDescent="0.3">
      <c r="A58" s="525" t="s">
        <v>2162</v>
      </c>
      <c r="B58" s="526" t="s">
        <v>2194</v>
      </c>
      <c r="C58" s="526" t="s">
        <v>513</v>
      </c>
      <c r="D58" s="526" t="s">
        <v>715</v>
      </c>
      <c r="E58" s="526" t="s">
        <v>2175</v>
      </c>
      <c r="F58" s="526" t="s">
        <v>2249</v>
      </c>
      <c r="G58" s="526" t="s">
        <v>2250</v>
      </c>
      <c r="H58" s="530">
        <v>67</v>
      </c>
      <c r="I58" s="530">
        <v>8375</v>
      </c>
      <c r="J58" s="526">
        <v>1.7683699324324325</v>
      </c>
      <c r="K58" s="526">
        <v>125</v>
      </c>
      <c r="L58" s="530">
        <v>37</v>
      </c>
      <c r="M58" s="530">
        <v>4736</v>
      </c>
      <c r="N58" s="526">
        <v>1</v>
      </c>
      <c r="O58" s="526">
        <v>128</v>
      </c>
      <c r="P58" s="530">
        <v>35</v>
      </c>
      <c r="Q58" s="530">
        <v>4480</v>
      </c>
      <c r="R58" s="544">
        <v>0.94594594594594594</v>
      </c>
      <c r="S58" s="531">
        <v>128</v>
      </c>
    </row>
    <row r="59" spans="1:19" ht="14.4" customHeight="1" x14ac:dyDescent="0.3">
      <c r="A59" s="525" t="s">
        <v>2162</v>
      </c>
      <c r="B59" s="526" t="s">
        <v>2194</v>
      </c>
      <c r="C59" s="526" t="s">
        <v>513</v>
      </c>
      <c r="D59" s="526" t="s">
        <v>715</v>
      </c>
      <c r="E59" s="526" t="s">
        <v>2175</v>
      </c>
      <c r="F59" s="526" t="s">
        <v>2251</v>
      </c>
      <c r="G59" s="526" t="s">
        <v>2252</v>
      </c>
      <c r="H59" s="530">
        <v>305</v>
      </c>
      <c r="I59" s="530">
        <v>66795</v>
      </c>
      <c r="J59" s="526">
        <v>0.88881052813668482</v>
      </c>
      <c r="K59" s="526">
        <v>219</v>
      </c>
      <c r="L59" s="530">
        <v>337</v>
      </c>
      <c r="M59" s="530">
        <v>75151</v>
      </c>
      <c r="N59" s="526">
        <v>1</v>
      </c>
      <c r="O59" s="526">
        <v>223</v>
      </c>
      <c r="P59" s="530">
        <v>79</v>
      </c>
      <c r="Q59" s="530">
        <v>17617</v>
      </c>
      <c r="R59" s="544">
        <v>0.23442136498516319</v>
      </c>
      <c r="S59" s="531">
        <v>223</v>
      </c>
    </row>
    <row r="60" spans="1:19" ht="14.4" customHeight="1" x14ac:dyDescent="0.3">
      <c r="A60" s="525" t="s">
        <v>2162</v>
      </c>
      <c r="B60" s="526" t="s">
        <v>2194</v>
      </c>
      <c r="C60" s="526" t="s">
        <v>513</v>
      </c>
      <c r="D60" s="526" t="s">
        <v>715</v>
      </c>
      <c r="E60" s="526" t="s">
        <v>2175</v>
      </c>
      <c r="F60" s="526" t="s">
        <v>2253</v>
      </c>
      <c r="G60" s="526" t="s">
        <v>2254</v>
      </c>
      <c r="H60" s="530">
        <v>19</v>
      </c>
      <c r="I60" s="530">
        <v>4161</v>
      </c>
      <c r="J60" s="526">
        <v>0.77746636771300448</v>
      </c>
      <c r="K60" s="526">
        <v>219</v>
      </c>
      <c r="L60" s="530">
        <v>24</v>
      </c>
      <c r="M60" s="530">
        <v>5352</v>
      </c>
      <c r="N60" s="526">
        <v>1</v>
      </c>
      <c r="O60" s="526">
        <v>223</v>
      </c>
      <c r="P60" s="530">
        <v>21</v>
      </c>
      <c r="Q60" s="530">
        <v>4683</v>
      </c>
      <c r="R60" s="544">
        <v>0.875</v>
      </c>
      <c r="S60" s="531">
        <v>223</v>
      </c>
    </row>
    <row r="61" spans="1:19" ht="14.4" customHeight="1" x14ac:dyDescent="0.3">
      <c r="A61" s="525" t="s">
        <v>2162</v>
      </c>
      <c r="B61" s="526" t="s">
        <v>2194</v>
      </c>
      <c r="C61" s="526" t="s">
        <v>513</v>
      </c>
      <c r="D61" s="526" t="s">
        <v>715</v>
      </c>
      <c r="E61" s="526" t="s">
        <v>2175</v>
      </c>
      <c r="F61" s="526" t="s">
        <v>2257</v>
      </c>
      <c r="G61" s="526" t="s">
        <v>2258</v>
      </c>
      <c r="H61" s="530">
        <v>100</v>
      </c>
      <c r="I61" s="530">
        <v>22100</v>
      </c>
      <c r="J61" s="526">
        <v>0.7330016583747927</v>
      </c>
      <c r="K61" s="526">
        <v>221</v>
      </c>
      <c r="L61" s="530">
        <v>134</v>
      </c>
      <c r="M61" s="530">
        <v>30150</v>
      </c>
      <c r="N61" s="526">
        <v>1</v>
      </c>
      <c r="O61" s="526">
        <v>225</v>
      </c>
      <c r="P61" s="530">
        <v>137</v>
      </c>
      <c r="Q61" s="530">
        <v>30825</v>
      </c>
      <c r="R61" s="544">
        <v>1.0223880597014925</v>
      </c>
      <c r="S61" s="531">
        <v>225</v>
      </c>
    </row>
    <row r="62" spans="1:19" ht="14.4" customHeight="1" x14ac:dyDescent="0.3">
      <c r="A62" s="525" t="s">
        <v>2162</v>
      </c>
      <c r="B62" s="526" t="s">
        <v>2194</v>
      </c>
      <c r="C62" s="526" t="s">
        <v>513</v>
      </c>
      <c r="D62" s="526" t="s">
        <v>715</v>
      </c>
      <c r="E62" s="526" t="s">
        <v>2175</v>
      </c>
      <c r="F62" s="526" t="s">
        <v>2259</v>
      </c>
      <c r="G62" s="526" t="s">
        <v>2260</v>
      </c>
      <c r="H62" s="530">
        <v>2</v>
      </c>
      <c r="I62" s="530">
        <v>1226</v>
      </c>
      <c r="J62" s="526"/>
      <c r="K62" s="526">
        <v>613</v>
      </c>
      <c r="L62" s="530"/>
      <c r="M62" s="530"/>
      <c r="N62" s="526"/>
      <c r="O62" s="526"/>
      <c r="P62" s="530">
        <v>1</v>
      </c>
      <c r="Q62" s="530">
        <v>626</v>
      </c>
      <c r="R62" s="544"/>
      <c r="S62" s="531">
        <v>626</v>
      </c>
    </row>
    <row r="63" spans="1:19" ht="14.4" customHeight="1" x14ac:dyDescent="0.3">
      <c r="A63" s="525" t="s">
        <v>2162</v>
      </c>
      <c r="B63" s="526" t="s">
        <v>2194</v>
      </c>
      <c r="C63" s="526" t="s">
        <v>513</v>
      </c>
      <c r="D63" s="526" t="s">
        <v>715</v>
      </c>
      <c r="E63" s="526" t="s">
        <v>2175</v>
      </c>
      <c r="F63" s="526" t="s">
        <v>2275</v>
      </c>
      <c r="G63" s="526" t="s">
        <v>2276</v>
      </c>
      <c r="H63" s="530">
        <v>44</v>
      </c>
      <c r="I63" s="530">
        <v>14828</v>
      </c>
      <c r="J63" s="526">
        <v>0.39430926738465627</v>
      </c>
      <c r="K63" s="526">
        <v>337</v>
      </c>
      <c r="L63" s="530">
        <v>109</v>
      </c>
      <c r="M63" s="530">
        <v>37605</v>
      </c>
      <c r="N63" s="526">
        <v>1</v>
      </c>
      <c r="O63" s="526">
        <v>345</v>
      </c>
      <c r="P63" s="530">
        <v>100</v>
      </c>
      <c r="Q63" s="530">
        <v>34500</v>
      </c>
      <c r="R63" s="544">
        <v>0.91743119266055051</v>
      </c>
      <c r="S63" s="531">
        <v>345</v>
      </c>
    </row>
    <row r="64" spans="1:19" ht="14.4" customHeight="1" x14ac:dyDescent="0.3">
      <c r="A64" s="525" t="s">
        <v>2162</v>
      </c>
      <c r="B64" s="526" t="s">
        <v>2194</v>
      </c>
      <c r="C64" s="526" t="s">
        <v>513</v>
      </c>
      <c r="D64" s="526" t="s">
        <v>715</v>
      </c>
      <c r="E64" s="526" t="s">
        <v>2175</v>
      </c>
      <c r="F64" s="526" t="s">
        <v>2277</v>
      </c>
      <c r="G64" s="526" t="s">
        <v>2278</v>
      </c>
      <c r="H64" s="530">
        <v>3</v>
      </c>
      <c r="I64" s="530">
        <v>2511</v>
      </c>
      <c r="J64" s="526">
        <v>0.41136959370904325</v>
      </c>
      <c r="K64" s="526">
        <v>837</v>
      </c>
      <c r="L64" s="530">
        <v>7</v>
      </c>
      <c r="M64" s="530">
        <v>6104</v>
      </c>
      <c r="N64" s="526">
        <v>1</v>
      </c>
      <c r="O64" s="526">
        <v>872</v>
      </c>
      <c r="P64" s="530">
        <v>20</v>
      </c>
      <c r="Q64" s="530">
        <v>17460</v>
      </c>
      <c r="R64" s="544">
        <v>2.8604193971166447</v>
      </c>
      <c r="S64" s="531">
        <v>873</v>
      </c>
    </row>
    <row r="65" spans="1:19" ht="14.4" customHeight="1" x14ac:dyDescent="0.3">
      <c r="A65" s="525" t="s">
        <v>2162</v>
      </c>
      <c r="B65" s="526" t="s">
        <v>2194</v>
      </c>
      <c r="C65" s="526" t="s">
        <v>513</v>
      </c>
      <c r="D65" s="526" t="s">
        <v>715</v>
      </c>
      <c r="E65" s="526" t="s">
        <v>2175</v>
      </c>
      <c r="F65" s="526" t="s">
        <v>2281</v>
      </c>
      <c r="G65" s="526" t="s">
        <v>2282</v>
      </c>
      <c r="H65" s="530"/>
      <c r="I65" s="530"/>
      <c r="J65" s="526"/>
      <c r="K65" s="526"/>
      <c r="L65" s="530">
        <v>2</v>
      </c>
      <c r="M65" s="530">
        <v>2586</v>
      </c>
      <c r="N65" s="526">
        <v>1</v>
      </c>
      <c r="O65" s="526">
        <v>1293</v>
      </c>
      <c r="P65" s="530">
        <v>2</v>
      </c>
      <c r="Q65" s="530">
        <v>2588</v>
      </c>
      <c r="R65" s="544">
        <v>1.0007733952049498</v>
      </c>
      <c r="S65" s="531">
        <v>1294</v>
      </c>
    </row>
    <row r="66" spans="1:19" ht="14.4" customHeight="1" x14ac:dyDescent="0.3">
      <c r="A66" s="525" t="s">
        <v>2162</v>
      </c>
      <c r="B66" s="526" t="s">
        <v>2194</v>
      </c>
      <c r="C66" s="526" t="s">
        <v>513</v>
      </c>
      <c r="D66" s="526" t="s">
        <v>715</v>
      </c>
      <c r="E66" s="526" t="s">
        <v>2175</v>
      </c>
      <c r="F66" s="526" t="s">
        <v>2283</v>
      </c>
      <c r="G66" s="526" t="s">
        <v>2284</v>
      </c>
      <c r="H66" s="530"/>
      <c r="I66" s="530"/>
      <c r="J66" s="526"/>
      <c r="K66" s="526"/>
      <c r="L66" s="530"/>
      <c r="M66" s="530"/>
      <c r="N66" s="526"/>
      <c r="O66" s="526"/>
      <c r="P66" s="530">
        <v>2</v>
      </c>
      <c r="Q66" s="530">
        <v>2356</v>
      </c>
      <c r="R66" s="544"/>
      <c r="S66" s="531">
        <v>1178</v>
      </c>
    </row>
    <row r="67" spans="1:19" ht="14.4" customHeight="1" x14ac:dyDescent="0.3">
      <c r="A67" s="525" t="s">
        <v>2162</v>
      </c>
      <c r="B67" s="526" t="s">
        <v>2194</v>
      </c>
      <c r="C67" s="526" t="s">
        <v>513</v>
      </c>
      <c r="D67" s="526" t="s">
        <v>715</v>
      </c>
      <c r="E67" s="526" t="s">
        <v>2175</v>
      </c>
      <c r="F67" s="526" t="s">
        <v>2285</v>
      </c>
      <c r="G67" s="526" t="s">
        <v>2286</v>
      </c>
      <c r="H67" s="530">
        <v>19</v>
      </c>
      <c r="I67" s="530">
        <v>96444</v>
      </c>
      <c r="J67" s="526">
        <v>0.16122043690196786</v>
      </c>
      <c r="K67" s="526">
        <v>5076</v>
      </c>
      <c r="L67" s="530">
        <v>116</v>
      </c>
      <c r="M67" s="530">
        <v>598212</v>
      </c>
      <c r="N67" s="526">
        <v>1</v>
      </c>
      <c r="O67" s="526">
        <v>5157</v>
      </c>
      <c r="P67" s="530">
        <v>147</v>
      </c>
      <c r="Q67" s="530">
        <v>758079</v>
      </c>
      <c r="R67" s="544">
        <v>1.2672413793103448</v>
      </c>
      <c r="S67" s="531">
        <v>5157</v>
      </c>
    </row>
    <row r="68" spans="1:19" ht="14.4" customHeight="1" x14ac:dyDescent="0.3">
      <c r="A68" s="525" t="s">
        <v>2162</v>
      </c>
      <c r="B68" s="526" t="s">
        <v>2194</v>
      </c>
      <c r="C68" s="526" t="s">
        <v>513</v>
      </c>
      <c r="D68" s="526" t="s">
        <v>715</v>
      </c>
      <c r="E68" s="526" t="s">
        <v>2175</v>
      </c>
      <c r="F68" s="526" t="s">
        <v>2289</v>
      </c>
      <c r="G68" s="526" t="s">
        <v>2290</v>
      </c>
      <c r="H68" s="530">
        <v>2</v>
      </c>
      <c r="I68" s="530">
        <v>11032</v>
      </c>
      <c r="J68" s="526">
        <v>0.9814946619217082</v>
      </c>
      <c r="K68" s="526">
        <v>5516</v>
      </c>
      <c r="L68" s="530">
        <v>2</v>
      </c>
      <c r="M68" s="530">
        <v>11240</v>
      </c>
      <c r="N68" s="526">
        <v>1</v>
      </c>
      <c r="O68" s="526">
        <v>5620</v>
      </c>
      <c r="P68" s="530">
        <v>2</v>
      </c>
      <c r="Q68" s="530">
        <v>11240</v>
      </c>
      <c r="R68" s="544">
        <v>1</v>
      </c>
      <c r="S68" s="531">
        <v>5620</v>
      </c>
    </row>
    <row r="69" spans="1:19" ht="14.4" customHeight="1" x14ac:dyDescent="0.3">
      <c r="A69" s="525" t="s">
        <v>2162</v>
      </c>
      <c r="B69" s="526" t="s">
        <v>2194</v>
      </c>
      <c r="C69" s="526" t="s">
        <v>513</v>
      </c>
      <c r="D69" s="526" t="s">
        <v>715</v>
      </c>
      <c r="E69" s="526" t="s">
        <v>2175</v>
      </c>
      <c r="F69" s="526" t="s">
        <v>2295</v>
      </c>
      <c r="G69" s="526" t="s">
        <v>2296</v>
      </c>
      <c r="H69" s="530">
        <v>293</v>
      </c>
      <c r="I69" s="530">
        <v>51275</v>
      </c>
      <c r="J69" s="526">
        <v>0.87784625920219139</v>
      </c>
      <c r="K69" s="526">
        <v>175</v>
      </c>
      <c r="L69" s="530">
        <v>330</v>
      </c>
      <c r="M69" s="530">
        <v>58410</v>
      </c>
      <c r="N69" s="526">
        <v>1</v>
      </c>
      <c r="O69" s="526">
        <v>177</v>
      </c>
      <c r="P69" s="530">
        <v>306</v>
      </c>
      <c r="Q69" s="530">
        <v>54162</v>
      </c>
      <c r="R69" s="544">
        <v>0.92727272727272725</v>
      </c>
      <c r="S69" s="531">
        <v>177</v>
      </c>
    </row>
    <row r="70" spans="1:19" ht="14.4" customHeight="1" x14ac:dyDescent="0.3">
      <c r="A70" s="525" t="s">
        <v>2162</v>
      </c>
      <c r="B70" s="526" t="s">
        <v>2194</v>
      </c>
      <c r="C70" s="526" t="s">
        <v>513</v>
      </c>
      <c r="D70" s="526" t="s">
        <v>715</v>
      </c>
      <c r="E70" s="526" t="s">
        <v>2175</v>
      </c>
      <c r="F70" s="526" t="s">
        <v>2297</v>
      </c>
      <c r="G70" s="526" t="s">
        <v>2298</v>
      </c>
      <c r="H70" s="530">
        <v>47</v>
      </c>
      <c r="I70" s="530">
        <v>94047</v>
      </c>
      <c r="J70" s="526">
        <v>0.5159706372893258</v>
      </c>
      <c r="K70" s="526">
        <v>2001</v>
      </c>
      <c r="L70" s="530">
        <v>89</v>
      </c>
      <c r="M70" s="530">
        <v>182272</v>
      </c>
      <c r="N70" s="526">
        <v>1</v>
      </c>
      <c r="O70" s="526">
        <v>2048</v>
      </c>
      <c r="P70" s="530">
        <v>117</v>
      </c>
      <c r="Q70" s="530">
        <v>239733</v>
      </c>
      <c r="R70" s="544">
        <v>1.3152486393960674</v>
      </c>
      <c r="S70" s="531">
        <v>2049</v>
      </c>
    </row>
    <row r="71" spans="1:19" ht="14.4" customHeight="1" x14ac:dyDescent="0.3">
      <c r="A71" s="525" t="s">
        <v>2162</v>
      </c>
      <c r="B71" s="526" t="s">
        <v>2194</v>
      </c>
      <c r="C71" s="526" t="s">
        <v>513</v>
      </c>
      <c r="D71" s="526" t="s">
        <v>715</v>
      </c>
      <c r="E71" s="526" t="s">
        <v>2175</v>
      </c>
      <c r="F71" s="526" t="s">
        <v>2299</v>
      </c>
      <c r="G71" s="526" t="s">
        <v>2300</v>
      </c>
      <c r="H71" s="530">
        <v>44</v>
      </c>
      <c r="I71" s="530">
        <v>14828</v>
      </c>
      <c r="J71" s="526">
        <v>0.46214742091319932</v>
      </c>
      <c r="K71" s="526">
        <v>337</v>
      </c>
      <c r="L71" s="530">
        <v>93</v>
      </c>
      <c r="M71" s="530">
        <v>32085</v>
      </c>
      <c r="N71" s="526">
        <v>1</v>
      </c>
      <c r="O71" s="526">
        <v>345</v>
      </c>
      <c r="P71" s="530">
        <v>91</v>
      </c>
      <c r="Q71" s="530">
        <v>31395</v>
      </c>
      <c r="R71" s="544">
        <v>0.978494623655914</v>
      </c>
      <c r="S71" s="531">
        <v>345</v>
      </c>
    </row>
    <row r="72" spans="1:19" ht="14.4" customHeight="1" x14ac:dyDescent="0.3">
      <c r="A72" s="525" t="s">
        <v>2162</v>
      </c>
      <c r="B72" s="526" t="s">
        <v>2194</v>
      </c>
      <c r="C72" s="526" t="s">
        <v>513</v>
      </c>
      <c r="D72" s="526" t="s">
        <v>715</v>
      </c>
      <c r="E72" s="526" t="s">
        <v>2175</v>
      </c>
      <c r="F72" s="526" t="s">
        <v>2301</v>
      </c>
      <c r="G72" s="526" t="s">
        <v>2302</v>
      </c>
      <c r="H72" s="530">
        <v>1</v>
      </c>
      <c r="I72" s="530">
        <v>295</v>
      </c>
      <c r="J72" s="526">
        <v>0.96091205211726383</v>
      </c>
      <c r="K72" s="526">
        <v>295</v>
      </c>
      <c r="L72" s="530">
        <v>1</v>
      </c>
      <c r="M72" s="530">
        <v>307</v>
      </c>
      <c r="N72" s="526">
        <v>1</v>
      </c>
      <c r="O72" s="526">
        <v>307</v>
      </c>
      <c r="P72" s="530">
        <v>1</v>
      </c>
      <c r="Q72" s="530">
        <v>308</v>
      </c>
      <c r="R72" s="544">
        <v>1.003257328990228</v>
      </c>
      <c r="S72" s="531">
        <v>308</v>
      </c>
    </row>
    <row r="73" spans="1:19" ht="14.4" customHeight="1" x14ac:dyDescent="0.3">
      <c r="A73" s="525" t="s">
        <v>2162</v>
      </c>
      <c r="B73" s="526" t="s">
        <v>2194</v>
      </c>
      <c r="C73" s="526" t="s">
        <v>513</v>
      </c>
      <c r="D73" s="526" t="s">
        <v>715</v>
      </c>
      <c r="E73" s="526" t="s">
        <v>2175</v>
      </c>
      <c r="F73" s="526" t="s">
        <v>2303</v>
      </c>
      <c r="G73" s="526" t="s">
        <v>2304</v>
      </c>
      <c r="H73" s="530">
        <v>2</v>
      </c>
      <c r="I73" s="530">
        <v>5392</v>
      </c>
      <c r="J73" s="526">
        <v>0.14076858813700918</v>
      </c>
      <c r="K73" s="526">
        <v>2696</v>
      </c>
      <c r="L73" s="530">
        <v>14</v>
      </c>
      <c r="M73" s="530">
        <v>38304</v>
      </c>
      <c r="N73" s="526">
        <v>1</v>
      </c>
      <c r="O73" s="526">
        <v>2736</v>
      </c>
      <c r="P73" s="530">
        <v>6</v>
      </c>
      <c r="Q73" s="530">
        <v>16422</v>
      </c>
      <c r="R73" s="544">
        <v>0.42872807017543857</v>
      </c>
      <c r="S73" s="531">
        <v>2737</v>
      </c>
    </row>
    <row r="74" spans="1:19" ht="14.4" customHeight="1" x14ac:dyDescent="0.3">
      <c r="A74" s="525" t="s">
        <v>2162</v>
      </c>
      <c r="B74" s="526" t="s">
        <v>2194</v>
      </c>
      <c r="C74" s="526" t="s">
        <v>513</v>
      </c>
      <c r="D74" s="526" t="s">
        <v>715</v>
      </c>
      <c r="E74" s="526" t="s">
        <v>2175</v>
      </c>
      <c r="F74" s="526" t="s">
        <v>2307</v>
      </c>
      <c r="G74" s="526" t="s">
        <v>2308</v>
      </c>
      <c r="H74" s="530">
        <v>2</v>
      </c>
      <c r="I74" s="530">
        <v>296</v>
      </c>
      <c r="J74" s="526">
        <v>0.32034632034632032</v>
      </c>
      <c r="K74" s="526">
        <v>148</v>
      </c>
      <c r="L74" s="530">
        <v>6</v>
      </c>
      <c r="M74" s="530">
        <v>924</v>
      </c>
      <c r="N74" s="526">
        <v>1</v>
      </c>
      <c r="O74" s="526">
        <v>154</v>
      </c>
      <c r="P74" s="530">
        <v>5</v>
      </c>
      <c r="Q74" s="530">
        <v>770</v>
      </c>
      <c r="R74" s="544">
        <v>0.83333333333333337</v>
      </c>
      <c r="S74" s="531">
        <v>154</v>
      </c>
    </row>
    <row r="75" spans="1:19" ht="14.4" customHeight="1" x14ac:dyDescent="0.3">
      <c r="A75" s="525" t="s">
        <v>2162</v>
      </c>
      <c r="B75" s="526" t="s">
        <v>2194</v>
      </c>
      <c r="C75" s="526" t="s">
        <v>513</v>
      </c>
      <c r="D75" s="526" t="s">
        <v>715</v>
      </c>
      <c r="E75" s="526" t="s">
        <v>2175</v>
      </c>
      <c r="F75" s="526" t="s">
        <v>2309</v>
      </c>
      <c r="G75" s="526" t="s">
        <v>2310</v>
      </c>
      <c r="H75" s="530">
        <v>1</v>
      </c>
      <c r="I75" s="530">
        <v>662</v>
      </c>
      <c r="J75" s="526"/>
      <c r="K75" s="526">
        <v>662</v>
      </c>
      <c r="L75" s="530"/>
      <c r="M75" s="530"/>
      <c r="N75" s="526"/>
      <c r="O75" s="526"/>
      <c r="P75" s="530"/>
      <c r="Q75" s="530"/>
      <c r="R75" s="544"/>
      <c r="S75" s="531"/>
    </row>
    <row r="76" spans="1:19" ht="14.4" customHeight="1" x14ac:dyDescent="0.3">
      <c r="A76" s="525" t="s">
        <v>2162</v>
      </c>
      <c r="B76" s="526" t="s">
        <v>2194</v>
      </c>
      <c r="C76" s="526" t="s">
        <v>513</v>
      </c>
      <c r="D76" s="526" t="s">
        <v>715</v>
      </c>
      <c r="E76" s="526" t="s">
        <v>2175</v>
      </c>
      <c r="F76" s="526" t="s">
        <v>2313</v>
      </c>
      <c r="G76" s="526" t="s">
        <v>2314</v>
      </c>
      <c r="H76" s="530">
        <v>189</v>
      </c>
      <c r="I76" s="530">
        <v>28539</v>
      </c>
      <c r="J76" s="526">
        <v>0.98990634755463058</v>
      </c>
      <c r="K76" s="526">
        <v>151</v>
      </c>
      <c r="L76" s="530">
        <v>186</v>
      </c>
      <c r="M76" s="530">
        <v>28830</v>
      </c>
      <c r="N76" s="526">
        <v>1</v>
      </c>
      <c r="O76" s="526">
        <v>155</v>
      </c>
      <c r="P76" s="530">
        <v>28</v>
      </c>
      <c r="Q76" s="530">
        <v>4340</v>
      </c>
      <c r="R76" s="544">
        <v>0.15053763440860216</v>
      </c>
      <c r="S76" s="531">
        <v>155</v>
      </c>
    </row>
    <row r="77" spans="1:19" ht="14.4" customHeight="1" x14ac:dyDescent="0.3">
      <c r="A77" s="525" t="s">
        <v>2162</v>
      </c>
      <c r="B77" s="526" t="s">
        <v>2194</v>
      </c>
      <c r="C77" s="526" t="s">
        <v>513</v>
      </c>
      <c r="D77" s="526" t="s">
        <v>715</v>
      </c>
      <c r="E77" s="526" t="s">
        <v>2175</v>
      </c>
      <c r="F77" s="526" t="s">
        <v>2315</v>
      </c>
      <c r="G77" s="526" t="s">
        <v>2316</v>
      </c>
      <c r="H77" s="530">
        <v>61</v>
      </c>
      <c r="I77" s="530">
        <v>11895</v>
      </c>
      <c r="J77" s="526">
        <v>1.3900899848077597</v>
      </c>
      <c r="K77" s="526">
        <v>195</v>
      </c>
      <c r="L77" s="530">
        <v>43</v>
      </c>
      <c r="M77" s="530">
        <v>8557</v>
      </c>
      <c r="N77" s="526">
        <v>1</v>
      </c>
      <c r="O77" s="526">
        <v>199</v>
      </c>
      <c r="P77" s="530">
        <v>16</v>
      </c>
      <c r="Q77" s="530">
        <v>3184</v>
      </c>
      <c r="R77" s="544">
        <v>0.37209302325581395</v>
      </c>
      <c r="S77" s="531">
        <v>199</v>
      </c>
    </row>
    <row r="78" spans="1:19" ht="14.4" customHeight="1" x14ac:dyDescent="0.3">
      <c r="A78" s="525" t="s">
        <v>2162</v>
      </c>
      <c r="B78" s="526" t="s">
        <v>2194</v>
      </c>
      <c r="C78" s="526" t="s">
        <v>513</v>
      </c>
      <c r="D78" s="526" t="s">
        <v>715</v>
      </c>
      <c r="E78" s="526" t="s">
        <v>2175</v>
      </c>
      <c r="F78" s="526" t="s">
        <v>2317</v>
      </c>
      <c r="G78" s="526" t="s">
        <v>2318</v>
      </c>
      <c r="H78" s="530">
        <v>2</v>
      </c>
      <c r="I78" s="530">
        <v>400</v>
      </c>
      <c r="J78" s="526"/>
      <c r="K78" s="526">
        <v>200</v>
      </c>
      <c r="L78" s="530"/>
      <c r="M78" s="530"/>
      <c r="N78" s="526"/>
      <c r="O78" s="526"/>
      <c r="P78" s="530">
        <v>10</v>
      </c>
      <c r="Q78" s="530">
        <v>2040</v>
      </c>
      <c r="R78" s="544"/>
      <c r="S78" s="531">
        <v>204</v>
      </c>
    </row>
    <row r="79" spans="1:19" ht="14.4" customHeight="1" x14ac:dyDescent="0.3">
      <c r="A79" s="525" t="s">
        <v>2162</v>
      </c>
      <c r="B79" s="526" t="s">
        <v>2194</v>
      </c>
      <c r="C79" s="526" t="s">
        <v>513</v>
      </c>
      <c r="D79" s="526" t="s">
        <v>715</v>
      </c>
      <c r="E79" s="526" t="s">
        <v>2175</v>
      </c>
      <c r="F79" s="526" t="s">
        <v>2319</v>
      </c>
      <c r="G79" s="526" t="s">
        <v>2320</v>
      </c>
      <c r="H79" s="530">
        <v>6</v>
      </c>
      <c r="I79" s="530">
        <v>2508</v>
      </c>
      <c r="J79" s="526">
        <v>2.943661971830986</v>
      </c>
      <c r="K79" s="526">
        <v>418</v>
      </c>
      <c r="L79" s="530">
        <v>2</v>
      </c>
      <c r="M79" s="530">
        <v>852</v>
      </c>
      <c r="N79" s="526">
        <v>1</v>
      </c>
      <c r="O79" s="526">
        <v>426</v>
      </c>
      <c r="P79" s="530">
        <v>1</v>
      </c>
      <c r="Q79" s="530">
        <v>426</v>
      </c>
      <c r="R79" s="544">
        <v>0.5</v>
      </c>
      <c r="S79" s="531">
        <v>426</v>
      </c>
    </row>
    <row r="80" spans="1:19" ht="14.4" customHeight="1" x14ac:dyDescent="0.3">
      <c r="A80" s="525" t="s">
        <v>2162</v>
      </c>
      <c r="B80" s="526" t="s">
        <v>2194</v>
      </c>
      <c r="C80" s="526" t="s">
        <v>513</v>
      </c>
      <c r="D80" s="526" t="s">
        <v>715</v>
      </c>
      <c r="E80" s="526" t="s">
        <v>2175</v>
      </c>
      <c r="F80" s="526" t="s">
        <v>2323</v>
      </c>
      <c r="G80" s="526" t="s">
        <v>2324</v>
      </c>
      <c r="H80" s="530">
        <v>76</v>
      </c>
      <c r="I80" s="530">
        <v>12084</v>
      </c>
      <c r="J80" s="526">
        <v>1.1583588957055215</v>
      </c>
      <c r="K80" s="526">
        <v>159</v>
      </c>
      <c r="L80" s="530">
        <v>64</v>
      </c>
      <c r="M80" s="530">
        <v>10432</v>
      </c>
      <c r="N80" s="526">
        <v>1</v>
      </c>
      <c r="O80" s="526">
        <v>163</v>
      </c>
      <c r="P80" s="530">
        <v>81</v>
      </c>
      <c r="Q80" s="530">
        <v>13203</v>
      </c>
      <c r="R80" s="544">
        <v>1.265625</v>
      </c>
      <c r="S80" s="531">
        <v>163</v>
      </c>
    </row>
    <row r="81" spans="1:19" ht="14.4" customHeight="1" x14ac:dyDescent="0.3">
      <c r="A81" s="525" t="s">
        <v>2162</v>
      </c>
      <c r="B81" s="526" t="s">
        <v>2194</v>
      </c>
      <c r="C81" s="526" t="s">
        <v>513</v>
      </c>
      <c r="D81" s="526" t="s">
        <v>715</v>
      </c>
      <c r="E81" s="526" t="s">
        <v>2175</v>
      </c>
      <c r="F81" s="526" t="s">
        <v>2325</v>
      </c>
      <c r="G81" s="526" t="s">
        <v>2326</v>
      </c>
      <c r="H81" s="530">
        <v>1</v>
      </c>
      <c r="I81" s="530">
        <v>428</v>
      </c>
      <c r="J81" s="526"/>
      <c r="K81" s="526">
        <v>428</v>
      </c>
      <c r="L81" s="530"/>
      <c r="M81" s="530"/>
      <c r="N81" s="526"/>
      <c r="O81" s="526"/>
      <c r="P81" s="530"/>
      <c r="Q81" s="530"/>
      <c r="R81" s="544"/>
      <c r="S81" s="531"/>
    </row>
    <row r="82" spans="1:19" ht="14.4" customHeight="1" x14ac:dyDescent="0.3">
      <c r="A82" s="525" t="s">
        <v>2162</v>
      </c>
      <c r="B82" s="526" t="s">
        <v>2194</v>
      </c>
      <c r="C82" s="526" t="s">
        <v>513</v>
      </c>
      <c r="D82" s="526" t="s">
        <v>715</v>
      </c>
      <c r="E82" s="526" t="s">
        <v>2175</v>
      </c>
      <c r="F82" s="526" t="s">
        <v>2327</v>
      </c>
      <c r="G82" s="526" t="s">
        <v>2328</v>
      </c>
      <c r="H82" s="530">
        <v>22</v>
      </c>
      <c r="I82" s="530">
        <v>46706</v>
      </c>
      <c r="J82" s="526">
        <v>0.40912037280355984</v>
      </c>
      <c r="K82" s="526">
        <v>2123</v>
      </c>
      <c r="L82" s="530">
        <v>53</v>
      </c>
      <c r="M82" s="530">
        <v>114162</v>
      </c>
      <c r="N82" s="526">
        <v>1</v>
      </c>
      <c r="O82" s="526">
        <v>2154</v>
      </c>
      <c r="P82" s="530">
        <v>33</v>
      </c>
      <c r="Q82" s="530">
        <v>71115</v>
      </c>
      <c r="R82" s="544">
        <v>0.62293057234456295</v>
      </c>
      <c r="S82" s="531">
        <v>2155</v>
      </c>
    </row>
    <row r="83" spans="1:19" ht="14.4" customHeight="1" x14ac:dyDescent="0.3">
      <c r="A83" s="525" t="s">
        <v>2162</v>
      </c>
      <c r="B83" s="526" t="s">
        <v>2194</v>
      </c>
      <c r="C83" s="526" t="s">
        <v>513</v>
      </c>
      <c r="D83" s="526" t="s">
        <v>715</v>
      </c>
      <c r="E83" s="526" t="s">
        <v>2175</v>
      </c>
      <c r="F83" s="526" t="s">
        <v>2329</v>
      </c>
      <c r="G83" s="526" t="s">
        <v>2330</v>
      </c>
      <c r="H83" s="530">
        <v>12</v>
      </c>
      <c r="I83" s="530">
        <v>1908</v>
      </c>
      <c r="J83" s="526">
        <v>0.97546012269938653</v>
      </c>
      <c r="K83" s="526">
        <v>159</v>
      </c>
      <c r="L83" s="530">
        <v>12</v>
      </c>
      <c r="M83" s="530">
        <v>1956</v>
      </c>
      <c r="N83" s="526">
        <v>1</v>
      </c>
      <c r="O83" s="526">
        <v>163</v>
      </c>
      <c r="P83" s="530">
        <v>5</v>
      </c>
      <c r="Q83" s="530">
        <v>815</v>
      </c>
      <c r="R83" s="544">
        <v>0.41666666666666669</v>
      </c>
      <c r="S83" s="531">
        <v>163</v>
      </c>
    </row>
    <row r="84" spans="1:19" ht="14.4" customHeight="1" x14ac:dyDescent="0.3">
      <c r="A84" s="525" t="s">
        <v>2162</v>
      </c>
      <c r="B84" s="526" t="s">
        <v>2194</v>
      </c>
      <c r="C84" s="526" t="s">
        <v>513</v>
      </c>
      <c r="D84" s="526" t="s">
        <v>715</v>
      </c>
      <c r="E84" s="526" t="s">
        <v>2175</v>
      </c>
      <c r="F84" s="526" t="s">
        <v>2331</v>
      </c>
      <c r="G84" s="526" t="s">
        <v>2332</v>
      </c>
      <c r="H84" s="530">
        <v>6</v>
      </c>
      <c r="I84" s="530">
        <v>5502</v>
      </c>
      <c r="J84" s="526"/>
      <c r="K84" s="526">
        <v>917</v>
      </c>
      <c r="L84" s="530"/>
      <c r="M84" s="530"/>
      <c r="N84" s="526"/>
      <c r="O84" s="526"/>
      <c r="P84" s="530"/>
      <c r="Q84" s="530"/>
      <c r="R84" s="544"/>
      <c r="S84" s="531"/>
    </row>
    <row r="85" spans="1:19" ht="14.4" customHeight="1" x14ac:dyDescent="0.3">
      <c r="A85" s="525" t="s">
        <v>2162</v>
      </c>
      <c r="B85" s="526" t="s">
        <v>2194</v>
      </c>
      <c r="C85" s="526" t="s">
        <v>513</v>
      </c>
      <c r="D85" s="526" t="s">
        <v>715</v>
      </c>
      <c r="E85" s="526" t="s">
        <v>2175</v>
      </c>
      <c r="F85" s="526" t="s">
        <v>2337</v>
      </c>
      <c r="G85" s="526" t="s">
        <v>2338</v>
      </c>
      <c r="H85" s="530"/>
      <c r="I85" s="530"/>
      <c r="J85" s="526"/>
      <c r="K85" s="526"/>
      <c r="L85" s="530"/>
      <c r="M85" s="530"/>
      <c r="N85" s="526"/>
      <c r="O85" s="526"/>
      <c r="P85" s="530">
        <v>2</v>
      </c>
      <c r="Q85" s="530">
        <v>518</v>
      </c>
      <c r="R85" s="544"/>
      <c r="S85" s="531">
        <v>259</v>
      </c>
    </row>
    <row r="86" spans="1:19" ht="14.4" customHeight="1" x14ac:dyDescent="0.3">
      <c r="A86" s="525" t="s">
        <v>2162</v>
      </c>
      <c r="B86" s="526" t="s">
        <v>2194</v>
      </c>
      <c r="C86" s="526" t="s">
        <v>513</v>
      </c>
      <c r="D86" s="526" t="s">
        <v>715</v>
      </c>
      <c r="E86" s="526" t="s">
        <v>2175</v>
      </c>
      <c r="F86" s="526" t="s">
        <v>2343</v>
      </c>
      <c r="G86" s="526" t="s">
        <v>2344</v>
      </c>
      <c r="H86" s="530"/>
      <c r="I86" s="530"/>
      <c r="J86" s="526"/>
      <c r="K86" s="526"/>
      <c r="L86" s="530">
        <v>1</v>
      </c>
      <c r="M86" s="530">
        <v>373</v>
      </c>
      <c r="N86" s="526">
        <v>1</v>
      </c>
      <c r="O86" s="526">
        <v>373</v>
      </c>
      <c r="P86" s="530"/>
      <c r="Q86" s="530"/>
      <c r="R86" s="544"/>
      <c r="S86" s="531"/>
    </row>
    <row r="87" spans="1:19" ht="14.4" customHeight="1" x14ac:dyDescent="0.3">
      <c r="A87" s="525" t="s">
        <v>2162</v>
      </c>
      <c r="B87" s="526" t="s">
        <v>2194</v>
      </c>
      <c r="C87" s="526" t="s">
        <v>513</v>
      </c>
      <c r="D87" s="526" t="s">
        <v>2150</v>
      </c>
      <c r="E87" s="526" t="s">
        <v>2164</v>
      </c>
      <c r="F87" s="526" t="s">
        <v>2165</v>
      </c>
      <c r="G87" s="526" t="s">
        <v>603</v>
      </c>
      <c r="H87" s="530">
        <v>4</v>
      </c>
      <c r="I87" s="530">
        <v>3422.56</v>
      </c>
      <c r="J87" s="526"/>
      <c r="K87" s="526">
        <v>855.64</v>
      </c>
      <c r="L87" s="530"/>
      <c r="M87" s="530"/>
      <c r="N87" s="526"/>
      <c r="O87" s="526"/>
      <c r="P87" s="530">
        <v>6</v>
      </c>
      <c r="Q87" s="530">
        <v>5133.84</v>
      </c>
      <c r="R87" s="544"/>
      <c r="S87" s="531">
        <v>855.64</v>
      </c>
    </row>
    <row r="88" spans="1:19" ht="14.4" customHeight="1" x14ac:dyDescent="0.3">
      <c r="A88" s="525" t="s">
        <v>2162</v>
      </c>
      <c r="B88" s="526" t="s">
        <v>2194</v>
      </c>
      <c r="C88" s="526" t="s">
        <v>513</v>
      </c>
      <c r="D88" s="526" t="s">
        <v>2150</v>
      </c>
      <c r="E88" s="526" t="s">
        <v>2164</v>
      </c>
      <c r="F88" s="526" t="s">
        <v>2195</v>
      </c>
      <c r="G88" s="526" t="s">
        <v>603</v>
      </c>
      <c r="H88" s="530">
        <v>149.13999999999999</v>
      </c>
      <c r="I88" s="530">
        <v>255217.60000000009</v>
      </c>
      <c r="J88" s="526">
        <v>1.4374931847695704</v>
      </c>
      <c r="K88" s="526">
        <v>1711.2619015689963</v>
      </c>
      <c r="L88" s="530">
        <v>103.75</v>
      </c>
      <c r="M88" s="530">
        <v>177543.52000000011</v>
      </c>
      <c r="N88" s="526">
        <v>1</v>
      </c>
      <c r="O88" s="526">
        <v>1711.2628433734949</v>
      </c>
      <c r="P88" s="530">
        <v>123.25</v>
      </c>
      <c r="Q88" s="530">
        <v>210913.17000000004</v>
      </c>
      <c r="R88" s="544">
        <v>1.1879519455286225</v>
      </c>
      <c r="S88" s="531">
        <v>1711.2630425963491</v>
      </c>
    </row>
    <row r="89" spans="1:19" ht="14.4" customHeight="1" x14ac:dyDescent="0.3">
      <c r="A89" s="525" t="s">
        <v>2162</v>
      </c>
      <c r="B89" s="526" t="s">
        <v>2194</v>
      </c>
      <c r="C89" s="526" t="s">
        <v>513</v>
      </c>
      <c r="D89" s="526" t="s">
        <v>2150</v>
      </c>
      <c r="E89" s="526" t="s">
        <v>2164</v>
      </c>
      <c r="F89" s="526" t="s">
        <v>2196</v>
      </c>
      <c r="G89" s="526" t="s">
        <v>690</v>
      </c>
      <c r="H89" s="530">
        <v>241.95000000000002</v>
      </c>
      <c r="I89" s="530">
        <v>618385.01000000013</v>
      </c>
      <c r="J89" s="526">
        <v>0.89678627311780401</v>
      </c>
      <c r="K89" s="526">
        <v>2555.8380243852039</v>
      </c>
      <c r="L89" s="530">
        <v>254.58000000000004</v>
      </c>
      <c r="M89" s="530">
        <v>689556.73000000033</v>
      </c>
      <c r="N89" s="526">
        <v>1</v>
      </c>
      <c r="O89" s="526">
        <v>2708.6052714274501</v>
      </c>
      <c r="P89" s="530">
        <v>224.81999999999985</v>
      </c>
      <c r="Q89" s="530">
        <v>608884.4100000005</v>
      </c>
      <c r="R89" s="544">
        <v>0.88300843644873162</v>
      </c>
      <c r="S89" s="531">
        <v>2708.3195890045408</v>
      </c>
    </row>
    <row r="90" spans="1:19" ht="14.4" customHeight="1" x14ac:dyDescent="0.3">
      <c r="A90" s="525" t="s">
        <v>2162</v>
      </c>
      <c r="B90" s="526" t="s">
        <v>2194</v>
      </c>
      <c r="C90" s="526" t="s">
        <v>513</v>
      </c>
      <c r="D90" s="526" t="s">
        <v>2150</v>
      </c>
      <c r="E90" s="526" t="s">
        <v>2164</v>
      </c>
      <c r="F90" s="526" t="s">
        <v>2197</v>
      </c>
      <c r="G90" s="526" t="s">
        <v>690</v>
      </c>
      <c r="H90" s="530">
        <v>32.799999999999983</v>
      </c>
      <c r="I90" s="530">
        <v>209553.73999999985</v>
      </c>
      <c r="J90" s="526">
        <v>1.0115303227291312</v>
      </c>
      <c r="K90" s="526">
        <v>6388.8335365853645</v>
      </c>
      <c r="L90" s="530">
        <v>30.59999999999998</v>
      </c>
      <c r="M90" s="530">
        <v>207165.06</v>
      </c>
      <c r="N90" s="526">
        <v>1</v>
      </c>
      <c r="O90" s="526">
        <v>6770.100000000004</v>
      </c>
      <c r="P90" s="530">
        <v>27.999999999999972</v>
      </c>
      <c r="Q90" s="530">
        <v>189562.7999999999</v>
      </c>
      <c r="R90" s="544">
        <v>0.91503267973856162</v>
      </c>
      <c r="S90" s="531">
        <v>6770.1000000000031</v>
      </c>
    </row>
    <row r="91" spans="1:19" ht="14.4" customHeight="1" x14ac:dyDescent="0.3">
      <c r="A91" s="525" t="s">
        <v>2162</v>
      </c>
      <c r="B91" s="526" t="s">
        <v>2194</v>
      </c>
      <c r="C91" s="526" t="s">
        <v>513</v>
      </c>
      <c r="D91" s="526" t="s">
        <v>2150</v>
      </c>
      <c r="E91" s="526" t="s">
        <v>2164</v>
      </c>
      <c r="F91" s="526" t="s">
        <v>2198</v>
      </c>
      <c r="G91" s="526" t="s">
        <v>633</v>
      </c>
      <c r="H91" s="530">
        <v>0.1</v>
      </c>
      <c r="I91" s="530">
        <v>494.39</v>
      </c>
      <c r="J91" s="526"/>
      <c r="K91" s="526">
        <v>4943.8999999999996</v>
      </c>
      <c r="L91" s="530"/>
      <c r="M91" s="530"/>
      <c r="N91" s="526"/>
      <c r="O91" s="526"/>
      <c r="P91" s="530"/>
      <c r="Q91" s="530"/>
      <c r="R91" s="544"/>
      <c r="S91" s="531"/>
    </row>
    <row r="92" spans="1:19" ht="14.4" customHeight="1" x14ac:dyDescent="0.3">
      <c r="A92" s="525" t="s">
        <v>2162</v>
      </c>
      <c r="B92" s="526" t="s">
        <v>2194</v>
      </c>
      <c r="C92" s="526" t="s">
        <v>513</v>
      </c>
      <c r="D92" s="526" t="s">
        <v>2150</v>
      </c>
      <c r="E92" s="526" t="s">
        <v>2164</v>
      </c>
      <c r="F92" s="526" t="s">
        <v>2199</v>
      </c>
      <c r="G92" s="526" t="s">
        <v>597</v>
      </c>
      <c r="H92" s="530">
        <v>325.79999999999995</v>
      </c>
      <c r="I92" s="530">
        <v>309945.90999999997</v>
      </c>
      <c r="J92" s="526">
        <v>1.2848487328185743</v>
      </c>
      <c r="K92" s="526">
        <v>951.33796807857584</v>
      </c>
      <c r="L92" s="530">
        <v>240.84999999999982</v>
      </c>
      <c r="M92" s="530">
        <v>241231.44000000003</v>
      </c>
      <c r="N92" s="526">
        <v>1</v>
      </c>
      <c r="O92" s="526">
        <v>1001.5837243097372</v>
      </c>
      <c r="P92" s="530">
        <v>251.28999999999979</v>
      </c>
      <c r="Q92" s="530">
        <v>252497.78000000014</v>
      </c>
      <c r="R92" s="544">
        <v>1.0467034479419437</v>
      </c>
      <c r="S92" s="531">
        <v>1004.806319391939</v>
      </c>
    </row>
    <row r="93" spans="1:19" ht="14.4" customHeight="1" x14ac:dyDescent="0.3">
      <c r="A93" s="525" t="s">
        <v>2162</v>
      </c>
      <c r="B93" s="526" t="s">
        <v>2194</v>
      </c>
      <c r="C93" s="526" t="s">
        <v>513</v>
      </c>
      <c r="D93" s="526" t="s">
        <v>2150</v>
      </c>
      <c r="E93" s="526" t="s">
        <v>2164</v>
      </c>
      <c r="F93" s="526" t="s">
        <v>2200</v>
      </c>
      <c r="G93" s="526" t="s">
        <v>633</v>
      </c>
      <c r="H93" s="530">
        <v>0.26</v>
      </c>
      <c r="I93" s="530">
        <v>2422.4899999999998</v>
      </c>
      <c r="J93" s="526">
        <v>2.6329555665040593E-2</v>
      </c>
      <c r="K93" s="526">
        <v>9317.2692307692305</v>
      </c>
      <c r="L93" s="530">
        <v>9.3100000000000041</v>
      </c>
      <c r="M93" s="530">
        <v>92006.489999999962</v>
      </c>
      <c r="N93" s="526">
        <v>1</v>
      </c>
      <c r="O93" s="526">
        <v>9882.5445757250181</v>
      </c>
      <c r="P93" s="530">
        <v>12</v>
      </c>
      <c r="Q93" s="530">
        <v>117826.93999999992</v>
      </c>
      <c r="R93" s="544">
        <v>1.2806372680883704</v>
      </c>
      <c r="S93" s="531">
        <v>9818.9116666666596</v>
      </c>
    </row>
    <row r="94" spans="1:19" ht="14.4" customHeight="1" x14ac:dyDescent="0.3">
      <c r="A94" s="525" t="s">
        <v>2162</v>
      </c>
      <c r="B94" s="526" t="s">
        <v>2194</v>
      </c>
      <c r="C94" s="526" t="s">
        <v>513</v>
      </c>
      <c r="D94" s="526" t="s">
        <v>2150</v>
      </c>
      <c r="E94" s="526" t="s">
        <v>2164</v>
      </c>
      <c r="F94" s="526" t="s">
        <v>2201</v>
      </c>
      <c r="G94" s="526" t="s">
        <v>2202</v>
      </c>
      <c r="H94" s="530"/>
      <c r="I94" s="530"/>
      <c r="J94" s="526"/>
      <c r="K94" s="526"/>
      <c r="L94" s="530"/>
      <c r="M94" s="530"/>
      <c r="N94" s="526"/>
      <c r="O94" s="526"/>
      <c r="P94" s="530">
        <v>0.02</v>
      </c>
      <c r="Q94" s="530">
        <v>96.46</v>
      </c>
      <c r="R94" s="544"/>
      <c r="S94" s="531">
        <v>4823</v>
      </c>
    </row>
    <row r="95" spans="1:19" ht="14.4" customHeight="1" x14ac:dyDescent="0.3">
      <c r="A95" s="525" t="s">
        <v>2162</v>
      </c>
      <c r="B95" s="526" t="s">
        <v>2194</v>
      </c>
      <c r="C95" s="526" t="s">
        <v>513</v>
      </c>
      <c r="D95" s="526" t="s">
        <v>2150</v>
      </c>
      <c r="E95" s="526" t="s">
        <v>2164</v>
      </c>
      <c r="F95" s="526" t="s">
        <v>2204</v>
      </c>
      <c r="G95" s="526" t="s">
        <v>592</v>
      </c>
      <c r="H95" s="530">
        <v>679.54</v>
      </c>
      <c r="I95" s="530">
        <v>633888.38</v>
      </c>
      <c r="J95" s="526">
        <v>0.91895544381918337</v>
      </c>
      <c r="K95" s="526">
        <v>932.81981928951939</v>
      </c>
      <c r="L95" s="530">
        <v>739.4699999999998</v>
      </c>
      <c r="M95" s="530">
        <v>689792.28999999911</v>
      </c>
      <c r="N95" s="526">
        <v>1</v>
      </c>
      <c r="O95" s="526">
        <v>932.81984394228198</v>
      </c>
      <c r="P95" s="530">
        <v>719.97</v>
      </c>
      <c r="Q95" s="530">
        <v>607265.71000000066</v>
      </c>
      <c r="R95" s="544">
        <v>0.8803602458357449</v>
      </c>
      <c r="S95" s="531">
        <v>843.4597413781139</v>
      </c>
    </row>
    <row r="96" spans="1:19" ht="14.4" customHeight="1" x14ac:dyDescent="0.3">
      <c r="A96" s="525" t="s">
        <v>2162</v>
      </c>
      <c r="B96" s="526" t="s">
        <v>2194</v>
      </c>
      <c r="C96" s="526" t="s">
        <v>513</v>
      </c>
      <c r="D96" s="526" t="s">
        <v>2150</v>
      </c>
      <c r="E96" s="526" t="s">
        <v>2164</v>
      </c>
      <c r="F96" s="526" t="s">
        <v>2205</v>
      </c>
      <c r="G96" s="526" t="s">
        <v>592</v>
      </c>
      <c r="H96" s="530">
        <v>0.5</v>
      </c>
      <c r="I96" s="530">
        <v>888.48</v>
      </c>
      <c r="J96" s="526">
        <v>8.7781281862803207E-2</v>
      </c>
      <c r="K96" s="526">
        <v>1776.96</v>
      </c>
      <c r="L96" s="530">
        <v>6</v>
      </c>
      <c r="M96" s="530">
        <v>10121.52</v>
      </c>
      <c r="N96" s="526">
        <v>1</v>
      </c>
      <c r="O96" s="526">
        <v>1686.92</v>
      </c>
      <c r="P96" s="530">
        <v>4.25</v>
      </c>
      <c r="Q96" s="530">
        <v>7169.41</v>
      </c>
      <c r="R96" s="544">
        <v>0.70833333333333326</v>
      </c>
      <c r="S96" s="531">
        <v>1686.92</v>
      </c>
    </row>
    <row r="97" spans="1:19" ht="14.4" customHeight="1" x14ac:dyDescent="0.3">
      <c r="A97" s="525" t="s">
        <v>2162</v>
      </c>
      <c r="B97" s="526" t="s">
        <v>2194</v>
      </c>
      <c r="C97" s="526" t="s">
        <v>513</v>
      </c>
      <c r="D97" s="526" t="s">
        <v>2150</v>
      </c>
      <c r="E97" s="526" t="s">
        <v>2164</v>
      </c>
      <c r="F97" s="526" t="s">
        <v>2206</v>
      </c>
      <c r="G97" s="526" t="s">
        <v>607</v>
      </c>
      <c r="H97" s="530">
        <v>1.08</v>
      </c>
      <c r="I97" s="530">
        <v>4759.0200000000004</v>
      </c>
      <c r="J97" s="526">
        <v>0.59813960386457654</v>
      </c>
      <c r="K97" s="526">
        <v>4406.5</v>
      </c>
      <c r="L97" s="530">
        <v>1.7700000000000005</v>
      </c>
      <c r="M97" s="530">
        <v>7956.369999999999</v>
      </c>
      <c r="N97" s="526">
        <v>1</v>
      </c>
      <c r="O97" s="526">
        <v>4495.1242937853094</v>
      </c>
      <c r="P97" s="530">
        <v>0.38</v>
      </c>
      <c r="Q97" s="530">
        <v>1728.0699999999997</v>
      </c>
      <c r="R97" s="544">
        <v>0.21719326778417794</v>
      </c>
      <c r="S97" s="531">
        <v>4547.5526315789466</v>
      </c>
    </row>
    <row r="98" spans="1:19" ht="14.4" customHeight="1" x14ac:dyDescent="0.3">
      <c r="A98" s="525" t="s">
        <v>2162</v>
      </c>
      <c r="B98" s="526" t="s">
        <v>2194</v>
      </c>
      <c r="C98" s="526" t="s">
        <v>513</v>
      </c>
      <c r="D98" s="526" t="s">
        <v>2150</v>
      </c>
      <c r="E98" s="526" t="s">
        <v>2164</v>
      </c>
      <c r="F98" s="526" t="s">
        <v>2207</v>
      </c>
      <c r="G98" s="526" t="s">
        <v>607</v>
      </c>
      <c r="H98" s="530">
        <v>10.860000000000003</v>
      </c>
      <c r="I98" s="530">
        <v>96003.919999999969</v>
      </c>
      <c r="J98" s="526">
        <v>1.1239984236565781</v>
      </c>
      <c r="K98" s="526">
        <v>8840.1399631675813</v>
      </c>
      <c r="L98" s="530">
        <v>9.629999999999999</v>
      </c>
      <c r="M98" s="530">
        <v>85412.859999999986</v>
      </c>
      <c r="N98" s="526">
        <v>1</v>
      </c>
      <c r="O98" s="526">
        <v>8869.4558670820352</v>
      </c>
      <c r="P98" s="530">
        <v>9.2500000000000018</v>
      </c>
      <c r="Q98" s="530">
        <v>84130.140000000072</v>
      </c>
      <c r="R98" s="544">
        <v>0.98498212095930382</v>
      </c>
      <c r="S98" s="531">
        <v>9095.1502702702765</v>
      </c>
    </row>
    <row r="99" spans="1:19" ht="14.4" customHeight="1" x14ac:dyDescent="0.3">
      <c r="A99" s="525" t="s">
        <v>2162</v>
      </c>
      <c r="B99" s="526" t="s">
        <v>2194</v>
      </c>
      <c r="C99" s="526" t="s">
        <v>513</v>
      </c>
      <c r="D99" s="526" t="s">
        <v>2150</v>
      </c>
      <c r="E99" s="526" t="s">
        <v>2164</v>
      </c>
      <c r="F99" s="526" t="s">
        <v>2208</v>
      </c>
      <c r="G99" s="526" t="s">
        <v>675</v>
      </c>
      <c r="H99" s="530">
        <v>4.0000000000000018</v>
      </c>
      <c r="I99" s="530">
        <v>7797.2000000000016</v>
      </c>
      <c r="J99" s="526">
        <v>0.99255949539503441</v>
      </c>
      <c r="K99" s="526">
        <v>1949.2999999999995</v>
      </c>
      <c r="L99" s="530">
        <v>4.0400000000000009</v>
      </c>
      <c r="M99" s="530">
        <v>7855.65</v>
      </c>
      <c r="N99" s="526">
        <v>1</v>
      </c>
      <c r="O99" s="526">
        <v>1944.4678217821777</v>
      </c>
      <c r="P99" s="530">
        <v>2.5300000000000002</v>
      </c>
      <c r="Q99" s="530">
        <v>4921.9699999999993</v>
      </c>
      <c r="R99" s="544">
        <v>0.62655159025669416</v>
      </c>
      <c r="S99" s="531">
        <v>1945.4426877470351</v>
      </c>
    </row>
    <row r="100" spans="1:19" ht="14.4" customHeight="1" x14ac:dyDescent="0.3">
      <c r="A100" s="525" t="s">
        <v>2162</v>
      </c>
      <c r="B100" s="526" t="s">
        <v>2194</v>
      </c>
      <c r="C100" s="526" t="s">
        <v>513</v>
      </c>
      <c r="D100" s="526" t="s">
        <v>2150</v>
      </c>
      <c r="E100" s="526" t="s">
        <v>2164</v>
      </c>
      <c r="F100" s="526" t="s">
        <v>2209</v>
      </c>
      <c r="G100" s="526" t="s">
        <v>607</v>
      </c>
      <c r="H100" s="530">
        <v>240.46999999999986</v>
      </c>
      <c r="I100" s="530">
        <v>425762.30000000028</v>
      </c>
      <c r="J100" s="526">
        <v>0.70838185102758267</v>
      </c>
      <c r="K100" s="526">
        <v>1770.5422713852063</v>
      </c>
      <c r="L100" s="530">
        <v>336.7</v>
      </c>
      <c r="M100" s="530">
        <v>601035.02000000014</v>
      </c>
      <c r="N100" s="526">
        <v>1</v>
      </c>
      <c r="O100" s="526">
        <v>1785.075794475795</v>
      </c>
      <c r="P100" s="530">
        <v>233.09999999999991</v>
      </c>
      <c r="Q100" s="530">
        <v>423967.46999999974</v>
      </c>
      <c r="R100" s="544">
        <v>0.70539561904396131</v>
      </c>
      <c r="S100" s="531">
        <v>1818.8222651222648</v>
      </c>
    </row>
    <row r="101" spans="1:19" ht="14.4" customHeight="1" x14ac:dyDescent="0.3">
      <c r="A101" s="525" t="s">
        <v>2162</v>
      </c>
      <c r="B101" s="526" t="s">
        <v>2194</v>
      </c>
      <c r="C101" s="526" t="s">
        <v>513</v>
      </c>
      <c r="D101" s="526" t="s">
        <v>2150</v>
      </c>
      <c r="E101" s="526" t="s">
        <v>2164</v>
      </c>
      <c r="F101" s="526" t="s">
        <v>2210</v>
      </c>
      <c r="G101" s="526" t="s">
        <v>599</v>
      </c>
      <c r="H101" s="530">
        <v>5.1000000000000005</v>
      </c>
      <c r="I101" s="530">
        <v>2480.75</v>
      </c>
      <c r="J101" s="526">
        <v>1.36547278962114</v>
      </c>
      <c r="K101" s="526">
        <v>486.42156862745094</v>
      </c>
      <c r="L101" s="530">
        <v>3.5099999999999989</v>
      </c>
      <c r="M101" s="530">
        <v>1816.7700000000009</v>
      </c>
      <c r="N101" s="526">
        <v>1</v>
      </c>
      <c r="O101" s="526">
        <v>517.59829059829099</v>
      </c>
      <c r="P101" s="530">
        <v>3.2799999999999994</v>
      </c>
      <c r="Q101" s="530">
        <v>1695.1400000000006</v>
      </c>
      <c r="R101" s="544">
        <v>0.93305151450100987</v>
      </c>
      <c r="S101" s="531">
        <v>516.81097560975638</v>
      </c>
    </row>
    <row r="102" spans="1:19" ht="14.4" customHeight="1" x14ac:dyDescent="0.3">
      <c r="A102" s="525" t="s">
        <v>2162</v>
      </c>
      <c r="B102" s="526" t="s">
        <v>2194</v>
      </c>
      <c r="C102" s="526" t="s">
        <v>513</v>
      </c>
      <c r="D102" s="526" t="s">
        <v>2150</v>
      </c>
      <c r="E102" s="526" t="s">
        <v>2164</v>
      </c>
      <c r="F102" s="526" t="s">
        <v>2211</v>
      </c>
      <c r="G102" s="526" t="s">
        <v>601</v>
      </c>
      <c r="H102" s="530">
        <v>63.799999999999905</v>
      </c>
      <c r="I102" s="530">
        <v>57658.050000000068</v>
      </c>
      <c r="J102" s="526">
        <v>0.96056822380830453</v>
      </c>
      <c r="K102" s="526">
        <v>903.73119122257299</v>
      </c>
      <c r="L102" s="530">
        <v>66.409999999999926</v>
      </c>
      <c r="M102" s="530">
        <v>60024.940000000017</v>
      </c>
      <c r="N102" s="526">
        <v>1</v>
      </c>
      <c r="O102" s="526">
        <v>903.8539376599922</v>
      </c>
      <c r="P102" s="530">
        <v>69.269999999999925</v>
      </c>
      <c r="Q102" s="530">
        <v>62601.610000000022</v>
      </c>
      <c r="R102" s="544">
        <v>1.0429266568196487</v>
      </c>
      <c r="S102" s="531">
        <v>903.73336220586248</v>
      </c>
    </row>
    <row r="103" spans="1:19" ht="14.4" customHeight="1" x14ac:dyDescent="0.3">
      <c r="A103" s="525" t="s">
        <v>2162</v>
      </c>
      <c r="B103" s="526" t="s">
        <v>2194</v>
      </c>
      <c r="C103" s="526" t="s">
        <v>513</v>
      </c>
      <c r="D103" s="526" t="s">
        <v>2150</v>
      </c>
      <c r="E103" s="526" t="s">
        <v>2164</v>
      </c>
      <c r="F103" s="526" t="s">
        <v>2212</v>
      </c>
      <c r="G103" s="526" t="s">
        <v>607</v>
      </c>
      <c r="H103" s="530">
        <v>34.209999999999965</v>
      </c>
      <c r="I103" s="530">
        <v>1107284.2999999993</v>
      </c>
      <c r="J103" s="526">
        <v>0.91474034801832527</v>
      </c>
      <c r="K103" s="526">
        <v>32367.269804150848</v>
      </c>
      <c r="L103" s="530">
        <v>37.099999999999994</v>
      </c>
      <c r="M103" s="530">
        <v>1210490.2799999993</v>
      </c>
      <c r="N103" s="526">
        <v>1</v>
      </c>
      <c r="O103" s="526">
        <v>32627.770350404298</v>
      </c>
      <c r="P103" s="530">
        <v>41.94</v>
      </c>
      <c r="Q103" s="530">
        <v>1388828.72</v>
      </c>
      <c r="R103" s="544">
        <v>1.1473274448763031</v>
      </c>
      <c r="S103" s="531">
        <v>33114.657129232241</v>
      </c>
    </row>
    <row r="104" spans="1:19" ht="14.4" customHeight="1" x14ac:dyDescent="0.3">
      <c r="A104" s="525" t="s">
        <v>2162</v>
      </c>
      <c r="B104" s="526" t="s">
        <v>2194</v>
      </c>
      <c r="C104" s="526" t="s">
        <v>513</v>
      </c>
      <c r="D104" s="526" t="s">
        <v>2150</v>
      </c>
      <c r="E104" s="526" t="s">
        <v>2166</v>
      </c>
      <c r="F104" s="526" t="s">
        <v>2213</v>
      </c>
      <c r="G104" s="526" t="s">
        <v>2214</v>
      </c>
      <c r="H104" s="530"/>
      <c r="I104" s="530"/>
      <c r="J104" s="526"/>
      <c r="K104" s="526"/>
      <c r="L104" s="530">
        <v>1</v>
      </c>
      <c r="M104" s="530">
        <v>1707.1</v>
      </c>
      <c r="N104" s="526">
        <v>1</v>
      </c>
      <c r="O104" s="526">
        <v>1707.1</v>
      </c>
      <c r="P104" s="530"/>
      <c r="Q104" s="530"/>
      <c r="R104" s="544"/>
      <c r="S104" s="531"/>
    </row>
    <row r="105" spans="1:19" ht="14.4" customHeight="1" x14ac:dyDescent="0.3">
      <c r="A105" s="525" t="s">
        <v>2162</v>
      </c>
      <c r="B105" s="526" t="s">
        <v>2194</v>
      </c>
      <c r="C105" s="526" t="s">
        <v>513</v>
      </c>
      <c r="D105" s="526" t="s">
        <v>2150</v>
      </c>
      <c r="E105" s="526" t="s">
        <v>2166</v>
      </c>
      <c r="F105" s="526" t="s">
        <v>2215</v>
      </c>
      <c r="G105" s="526" t="s">
        <v>2216</v>
      </c>
      <c r="H105" s="530"/>
      <c r="I105" s="530"/>
      <c r="J105" s="526"/>
      <c r="K105" s="526"/>
      <c r="L105" s="530"/>
      <c r="M105" s="530"/>
      <c r="N105" s="526"/>
      <c r="O105" s="526"/>
      <c r="P105" s="530">
        <v>1</v>
      </c>
      <c r="Q105" s="530">
        <v>1074.71</v>
      </c>
      <c r="R105" s="544"/>
      <c r="S105" s="531">
        <v>1074.71</v>
      </c>
    </row>
    <row r="106" spans="1:19" ht="14.4" customHeight="1" x14ac:dyDescent="0.3">
      <c r="A106" s="525" t="s">
        <v>2162</v>
      </c>
      <c r="B106" s="526" t="s">
        <v>2194</v>
      </c>
      <c r="C106" s="526" t="s">
        <v>513</v>
      </c>
      <c r="D106" s="526" t="s">
        <v>2150</v>
      </c>
      <c r="E106" s="526" t="s">
        <v>2166</v>
      </c>
      <c r="F106" s="526" t="s">
        <v>2217</v>
      </c>
      <c r="G106" s="526" t="s">
        <v>2218</v>
      </c>
      <c r="H106" s="530"/>
      <c r="I106" s="530"/>
      <c r="J106" s="526"/>
      <c r="K106" s="526"/>
      <c r="L106" s="530">
        <v>1</v>
      </c>
      <c r="M106" s="530">
        <v>2050.3000000000002</v>
      </c>
      <c r="N106" s="526">
        <v>1</v>
      </c>
      <c r="O106" s="526">
        <v>2050.3000000000002</v>
      </c>
      <c r="P106" s="530"/>
      <c r="Q106" s="530"/>
      <c r="R106" s="544"/>
      <c r="S106" s="531"/>
    </row>
    <row r="107" spans="1:19" ht="14.4" customHeight="1" x14ac:dyDescent="0.3">
      <c r="A107" s="525" t="s">
        <v>2162</v>
      </c>
      <c r="B107" s="526" t="s">
        <v>2194</v>
      </c>
      <c r="C107" s="526" t="s">
        <v>513</v>
      </c>
      <c r="D107" s="526" t="s">
        <v>2150</v>
      </c>
      <c r="E107" s="526" t="s">
        <v>2166</v>
      </c>
      <c r="F107" s="526" t="s">
        <v>2219</v>
      </c>
      <c r="G107" s="526" t="s">
        <v>2220</v>
      </c>
      <c r="H107" s="530"/>
      <c r="I107" s="530"/>
      <c r="J107" s="526"/>
      <c r="K107" s="526"/>
      <c r="L107" s="530">
        <v>1</v>
      </c>
      <c r="M107" s="530">
        <v>129.19999999999999</v>
      </c>
      <c r="N107" s="526">
        <v>1</v>
      </c>
      <c r="O107" s="526">
        <v>129.19999999999999</v>
      </c>
      <c r="P107" s="530"/>
      <c r="Q107" s="530"/>
      <c r="R107" s="544"/>
      <c r="S107" s="531"/>
    </row>
    <row r="108" spans="1:19" ht="14.4" customHeight="1" x14ac:dyDescent="0.3">
      <c r="A108" s="525" t="s">
        <v>2162</v>
      </c>
      <c r="B108" s="526" t="s">
        <v>2194</v>
      </c>
      <c r="C108" s="526" t="s">
        <v>513</v>
      </c>
      <c r="D108" s="526" t="s">
        <v>2150</v>
      </c>
      <c r="E108" s="526" t="s">
        <v>2166</v>
      </c>
      <c r="F108" s="526" t="s">
        <v>2221</v>
      </c>
      <c r="G108" s="526" t="s">
        <v>2222</v>
      </c>
      <c r="H108" s="530"/>
      <c r="I108" s="530"/>
      <c r="J108" s="526"/>
      <c r="K108" s="526"/>
      <c r="L108" s="530">
        <v>1</v>
      </c>
      <c r="M108" s="530">
        <v>131</v>
      </c>
      <c r="N108" s="526">
        <v>1</v>
      </c>
      <c r="O108" s="526">
        <v>131</v>
      </c>
      <c r="P108" s="530"/>
      <c r="Q108" s="530"/>
      <c r="R108" s="544"/>
      <c r="S108" s="531"/>
    </row>
    <row r="109" spans="1:19" ht="14.4" customHeight="1" x14ac:dyDescent="0.3">
      <c r="A109" s="525" t="s">
        <v>2162</v>
      </c>
      <c r="B109" s="526" t="s">
        <v>2194</v>
      </c>
      <c r="C109" s="526" t="s">
        <v>513</v>
      </c>
      <c r="D109" s="526" t="s">
        <v>2150</v>
      </c>
      <c r="E109" s="526" t="s">
        <v>2166</v>
      </c>
      <c r="F109" s="526" t="s">
        <v>2223</v>
      </c>
      <c r="G109" s="526" t="s">
        <v>2224</v>
      </c>
      <c r="H109" s="530"/>
      <c r="I109" s="530"/>
      <c r="J109" s="526"/>
      <c r="K109" s="526"/>
      <c r="L109" s="530">
        <v>1</v>
      </c>
      <c r="M109" s="530">
        <v>136.69999999999999</v>
      </c>
      <c r="N109" s="526">
        <v>1</v>
      </c>
      <c r="O109" s="526">
        <v>136.69999999999999</v>
      </c>
      <c r="P109" s="530"/>
      <c r="Q109" s="530"/>
      <c r="R109" s="544"/>
      <c r="S109" s="531"/>
    </row>
    <row r="110" spans="1:19" ht="14.4" customHeight="1" x14ac:dyDescent="0.3">
      <c r="A110" s="525" t="s">
        <v>2162</v>
      </c>
      <c r="B110" s="526" t="s">
        <v>2194</v>
      </c>
      <c r="C110" s="526" t="s">
        <v>513</v>
      </c>
      <c r="D110" s="526" t="s">
        <v>2150</v>
      </c>
      <c r="E110" s="526" t="s">
        <v>2166</v>
      </c>
      <c r="F110" s="526" t="s">
        <v>2167</v>
      </c>
      <c r="G110" s="526" t="s">
        <v>2168</v>
      </c>
      <c r="H110" s="530">
        <v>8</v>
      </c>
      <c r="I110" s="530">
        <v>7151.2</v>
      </c>
      <c r="J110" s="526">
        <v>0.79999999999999993</v>
      </c>
      <c r="K110" s="526">
        <v>893.9</v>
      </c>
      <c r="L110" s="530">
        <v>10</v>
      </c>
      <c r="M110" s="530">
        <v>8939</v>
      </c>
      <c r="N110" s="526">
        <v>1</v>
      </c>
      <c r="O110" s="526">
        <v>893.9</v>
      </c>
      <c r="P110" s="530">
        <v>13</v>
      </c>
      <c r="Q110" s="530">
        <v>11620.699999999999</v>
      </c>
      <c r="R110" s="544">
        <v>1.2999999999999998</v>
      </c>
      <c r="S110" s="531">
        <v>893.89999999999986</v>
      </c>
    </row>
    <row r="111" spans="1:19" ht="14.4" customHeight="1" x14ac:dyDescent="0.3">
      <c r="A111" s="525" t="s">
        <v>2162</v>
      </c>
      <c r="B111" s="526" t="s">
        <v>2194</v>
      </c>
      <c r="C111" s="526" t="s">
        <v>513</v>
      </c>
      <c r="D111" s="526" t="s">
        <v>2150</v>
      </c>
      <c r="E111" s="526" t="s">
        <v>2166</v>
      </c>
      <c r="F111" s="526" t="s">
        <v>2225</v>
      </c>
      <c r="G111" s="526" t="s">
        <v>2226</v>
      </c>
      <c r="H111" s="530">
        <v>1</v>
      </c>
      <c r="I111" s="530">
        <v>893.9</v>
      </c>
      <c r="J111" s="526">
        <v>1</v>
      </c>
      <c r="K111" s="526">
        <v>893.9</v>
      </c>
      <c r="L111" s="530">
        <v>1</v>
      </c>
      <c r="M111" s="530">
        <v>893.9</v>
      </c>
      <c r="N111" s="526">
        <v>1</v>
      </c>
      <c r="O111" s="526">
        <v>893.9</v>
      </c>
      <c r="P111" s="530">
        <v>1</v>
      </c>
      <c r="Q111" s="530">
        <v>893.9</v>
      </c>
      <c r="R111" s="544">
        <v>1</v>
      </c>
      <c r="S111" s="531">
        <v>893.9</v>
      </c>
    </row>
    <row r="112" spans="1:19" ht="14.4" customHeight="1" x14ac:dyDescent="0.3">
      <c r="A112" s="525" t="s">
        <v>2162</v>
      </c>
      <c r="B112" s="526" t="s">
        <v>2194</v>
      </c>
      <c r="C112" s="526" t="s">
        <v>513</v>
      </c>
      <c r="D112" s="526" t="s">
        <v>2150</v>
      </c>
      <c r="E112" s="526" t="s">
        <v>2166</v>
      </c>
      <c r="F112" s="526" t="s">
        <v>2169</v>
      </c>
      <c r="G112" s="526" t="s">
        <v>2170</v>
      </c>
      <c r="H112" s="530"/>
      <c r="I112" s="530"/>
      <c r="J112" s="526"/>
      <c r="K112" s="526"/>
      <c r="L112" s="530"/>
      <c r="M112" s="530"/>
      <c r="N112" s="526"/>
      <c r="O112" s="526"/>
      <c r="P112" s="530">
        <v>2</v>
      </c>
      <c r="Q112" s="530">
        <v>1787.8</v>
      </c>
      <c r="R112" s="544"/>
      <c r="S112" s="531">
        <v>893.9</v>
      </c>
    </row>
    <row r="113" spans="1:19" ht="14.4" customHeight="1" x14ac:dyDescent="0.3">
      <c r="A113" s="525" t="s">
        <v>2162</v>
      </c>
      <c r="B113" s="526" t="s">
        <v>2194</v>
      </c>
      <c r="C113" s="526" t="s">
        <v>513</v>
      </c>
      <c r="D113" s="526" t="s">
        <v>2150</v>
      </c>
      <c r="E113" s="526" t="s">
        <v>2166</v>
      </c>
      <c r="F113" s="526" t="s">
        <v>2227</v>
      </c>
      <c r="G113" s="526" t="s">
        <v>2228</v>
      </c>
      <c r="H113" s="530"/>
      <c r="I113" s="530"/>
      <c r="J113" s="526"/>
      <c r="K113" s="526"/>
      <c r="L113" s="530">
        <v>6</v>
      </c>
      <c r="M113" s="530">
        <v>11049.719999999998</v>
      </c>
      <c r="N113" s="526">
        <v>1</v>
      </c>
      <c r="O113" s="526">
        <v>1841.6199999999997</v>
      </c>
      <c r="P113" s="530">
        <v>3</v>
      </c>
      <c r="Q113" s="530">
        <v>5524.86</v>
      </c>
      <c r="R113" s="544">
        <v>0.50000000000000011</v>
      </c>
      <c r="S113" s="531">
        <v>1841.62</v>
      </c>
    </row>
    <row r="114" spans="1:19" ht="14.4" customHeight="1" x14ac:dyDescent="0.3">
      <c r="A114" s="525" t="s">
        <v>2162</v>
      </c>
      <c r="B114" s="526" t="s">
        <v>2194</v>
      </c>
      <c r="C114" s="526" t="s">
        <v>513</v>
      </c>
      <c r="D114" s="526" t="s">
        <v>2150</v>
      </c>
      <c r="E114" s="526" t="s">
        <v>2166</v>
      </c>
      <c r="F114" s="526" t="s">
        <v>2229</v>
      </c>
      <c r="G114" s="526" t="s">
        <v>2230</v>
      </c>
      <c r="H114" s="530">
        <v>2</v>
      </c>
      <c r="I114" s="530">
        <v>18655.2</v>
      </c>
      <c r="J114" s="526"/>
      <c r="K114" s="526">
        <v>9327.6</v>
      </c>
      <c r="L114" s="530"/>
      <c r="M114" s="530"/>
      <c r="N114" s="526"/>
      <c r="O114" s="526"/>
      <c r="P114" s="530"/>
      <c r="Q114" s="530"/>
      <c r="R114" s="544"/>
      <c r="S114" s="531"/>
    </row>
    <row r="115" spans="1:19" ht="14.4" customHeight="1" x14ac:dyDescent="0.3">
      <c r="A115" s="525" t="s">
        <v>2162</v>
      </c>
      <c r="B115" s="526" t="s">
        <v>2194</v>
      </c>
      <c r="C115" s="526" t="s">
        <v>513</v>
      </c>
      <c r="D115" s="526" t="s">
        <v>2150</v>
      </c>
      <c r="E115" s="526" t="s">
        <v>2166</v>
      </c>
      <c r="F115" s="526" t="s">
        <v>2231</v>
      </c>
      <c r="G115" s="526" t="s">
        <v>2232</v>
      </c>
      <c r="H115" s="530"/>
      <c r="I115" s="530"/>
      <c r="J115" s="526"/>
      <c r="K115" s="526"/>
      <c r="L115" s="530">
        <v>0</v>
      </c>
      <c r="M115" s="530">
        <v>0</v>
      </c>
      <c r="N115" s="526"/>
      <c r="O115" s="526"/>
      <c r="P115" s="530"/>
      <c r="Q115" s="530"/>
      <c r="R115" s="544"/>
      <c r="S115" s="531"/>
    </row>
    <row r="116" spans="1:19" ht="14.4" customHeight="1" x14ac:dyDescent="0.3">
      <c r="A116" s="525" t="s">
        <v>2162</v>
      </c>
      <c r="B116" s="526" t="s">
        <v>2194</v>
      </c>
      <c r="C116" s="526" t="s">
        <v>513</v>
      </c>
      <c r="D116" s="526" t="s">
        <v>2150</v>
      </c>
      <c r="E116" s="526" t="s">
        <v>2166</v>
      </c>
      <c r="F116" s="526" t="s">
        <v>2233</v>
      </c>
      <c r="G116" s="526" t="s">
        <v>2234</v>
      </c>
      <c r="H116" s="530"/>
      <c r="I116" s="530"/>
      <c r="J116" s="526"/>
      <c r="K116" s="526"/>
      <c r="L116" s="530">
        <v>2</v>
      </c>
      <c r="M116" s="530">
        <v>2170.4</v>
      </c>
      <c r="N116" s="526">
        <v>1</v>
      </c>
      <c r="O116" s="526">
        <v>1085.2</v>
      </c>
      <c r="P116" s="530"/>
      <c r="Q116" s="530"/>
      <c r="R116" s="544"/>
      <c r="S116" s="531"/>
    </row>
    <row r="117" spans="1:19" ht="14.4" customHeight="1" x14ac:dyDescent="0.3">
      <c r="A117" s="525" t="s">
        <v>2162</v>
      </c>
      <c r="B117" s="526" t="s">
        <v>2194</v>
      </c>
      <c r="C117" s="526" t="s">
        <v>513</v>
      </c>
      <c r="D117" s="526" t="s">
        <v>2150</v>
      </c>
      <c r="E117" s="526" t="s">
        <v>2166</v>
      </c>
      <c r="F117" s="526" t="s">
        <v>2235</v>
      </c>
      <c r="G117" s="526" t="s">
        <v>2236</v>
      </c>
      <c r="H117" s="530">
        <v>1</v>
      </c>
      <c r="I117" s="530">
        <v>3523.64</v>
      </c>
      <c r="J117" s="526"/>
      <c r="K117" s="526">
        <v>3523.64</v>
      </c>
      <c r="L117" s="530"/>
      <c r="M117" s="530"/>
      <c r="N117" s="526"/>
      <c r="O117" s="526"/>
      <c r="P117" s="530"/>
      <c r="Q117" s="530"/>
      <c r="R117" s="544"/>
      <c r="S117" s="531"/>
    </row>
    <row r="118" spans="1:19" ht="14.4" customHeight="1" x14ac:dyDescent="0.3">
      <c r="A118" s="525" t="s">
        <v>2162</v>
      </c>
      <c r="B118" s="526" t="s">
        <v>2194</v>
      </c>
      <c r="C118" s="526" t="s">
        <v>513</v>
      </c>
      <c r="D118" s="526" t="s">
        <v>2150</v>
      </c>
      <c r="E118" s="526" t="s">
        <v>2166</v>
      </c>
      <c r="F118" s="526" t="s">
        <v>2237</v>
      </c>
      <c r="G118" s="526" t="s">
        <v>2238</v>
      </c>
      <c r="H118" s="530">
        <v>1</v>
      </c>
      <c r="I118" s="530">
        <v>749</v>
      </c>
      <c r="J118" s="526"/>
      <c r="K118" s="526">
        <v>749</v>
      </c>
      <c r="L118" s="530"/>
      <c r="M118" s="530"/>
      <c r="N118" s="526"/>
      <c r="O118" s="526"/>
      <c r="P118" s="530"/>
      <c r="Q118" s="530"/>
      <c r="R118" s="544"/>
      <c r="S118" s="531"/>
    </row>
    <row r="119" spans="1:19" ht="14.4" customHeight="1" x14ac:dyDescent="0.3">
      <c r="A119" s="525" t="s">
        <v>2162</v>
      </c>
      <c r="B119" s="526" t="s">
        <v>2194</v>
      </c>
      <c r="C119" s="526" t="s">
        <v>513</v>
      </c>
      <c r="D119" s="526" t="s">
        <v>2150</v>
      </c>
      <c r="E119" s="526" t="s">
        <v>2166</v>
      </c>
      <c r="F119" s="526" t="s">
        <v>2239</v>
      </c>
      <c r="G119" s="526" t="s">
        <v>2240</v>
      </c>
      <c r="H119" s="530"/>
      <c r="I119" s="530"/>
      <c r="J119" s="526"/>
      <c r="K119" s="526"/>
      <c r="L119" s="530">
        <v>1</v>
      </c>
      <c r="M119" s="530">
        <v>6267.9</v>
      </c>
      <c r="N119" s="526">
        <v>1</v>
      </c>
      <c r="O119" s="526">
        <v>6267.9</v>
      </c>
      <c r="P119" s="530"/>
      <c r="Q119" s="530"/>
      <c r="R119" s="544"/>
      <c r="S119" s="531"/>
    </row>
    <row r="120" spans="1:19" ht="14.4" customHeight="1" x14ac:dyDescent="0.3">
      <c r="A120" s="525" t="s">
        <v>2162</v>
      </c>
      <c r="B120" s="526" t="s">
        <v>2194</v>
      </c>
      <c r="C120" s="526" t="s">
        <v>513</v>
      </c>
      <c r="D120" s="526" t="s">
        <v>2150</v>
      </c>
      <c r="E120" s="526" t="s">
        <v>2175</v>
      </c>
      <c r="F120" s="526" t="s">
        <v>2241</v>
      </c>
      <c r="G120" s="526" t="s">
        <v>2242</v>
      </c>
      <c r="H120" s="530">
        <v>87</v>
      </c>
      <c r="I120" s="530">
        <v>17139</v>
      </c>
      <c r="J120" s="526">
        <v>0.50364384366735238</v>
      </c>
      <c r="K120" s="526">
        <v>197</v>
      </c>
      <c r="L120" s="530">
        <v>166</v>
      </c>
      <c r="M120" s="530">
        <v>34030</v>
      </c>
      <c r="N120" s="526">
        <v>1</v>
      </c>
      <c r="O120" s="526">
        <v>205</v>
      </c>
      <c r="P120" s="530">
        <v>142</v>
      </c>
      <c r="Q120" s="530">
        <v>29110</v>
      </c>
      <c r="R120" s="544">
        <v>0.85542168674698793</v>
      </c>
      <c r="S120" s="531">
        <v>205</v>
      </c>
    </row>
    <row r="121" spans="1:19" ht="14.4" customHeight="1" x14ac:dyDescent="0.3">
      <c r="A121" s="525" t="s">
        <v>2162</v>
      </c>
      <c r="B121" s="526" t="s">
        <v>2194</v>
      </c>
      <c r="C121" s="526" t="s">
        <v>513</v>
      </c>
      <c r="D121" s="526" t="s">
        <v>2150</v>
      </c>
      <c r="E121" s="526" t="s">
        <v>2175</v>
      </c>
      <c r="F121" s="526" t="s">
        <v>2176</v>
      </c>
      <c r="G121" s="526" t="s">
        <v>2177</v>
      </c>
      <c r="H121" s="530">
        <v>10</v>
      </c>
      <c r="I121" s="530">
        <v>350</v>
      </c>
      <c r="J121" s="526">
        <v>9.45945945945946E-2</v>
      </c>
      <c r="K121" s="526">
        <v>35</v>
      </c>
      <c r="L121" s="530">
        <v>100</v>
      </c>
      <c r="M121" s="530">
        <v>3700</v>
      </c>
      <c r="N121" s="526">
        <v>1</v>
      </c>
      <c r="O121" s="526">
        <v>37</v>
      </c>
      <c r="P121" s="530">
        <v>94</v>
      </c>
      <c r="Q121" s="530">
        <v>3478</v>
      </c>
      <c r="R121" s="544">
        <v>0.94</v>
      </c>
      <c r="S121" s="531">
        <v>37</v>
      </c>
    </row>
    <row r="122" spans="1:19" ht="14.4" customHeight="1" x14ac:dyDescent="0.3">
      <c r="A122" s="525" t="s">
        <v>2162</v>
      </c>
      <c r="B122" s="526" t="s">
        <v>2194</v>
      </c>
      <c r="C122" s="526" t="s">
        <v>513</v>
      </c>
      <c r="D122" s="526" t="s">
        <v>2150</v>
      </c>
      <c r="E122" s="526" t="s">
        <v>2175</v>
      </c>
      <c r="F122" s="526" t="s">
        <v>2243</v>
      </c>
      <c r="G122" s="526" t="s">
        <v>2244</v>
      </c>
      <c r="H122" s="530">
        <v>736</v>
      </c>
      <c r="I122" s="530">
        <v>152352</v>
      </c>
      <c r="J122" s="526">
        <v>1.108942024238454</v>
      </c>
      <c r="K122" s="526">
        <v>207</v>
      </c>
      <c r="L122" s="530">
        <v>645</v>
      </c>
      <c r="M122" s="530">
        <v>137385</v>
      </c>
      <c r="N122" s="526">
        <v>1</v>
      </c>
      <c r="O122" s="526">
        <v>213</v>
      </c>
      <c r="P122" s="530">
        <v>465</v>
      </c>
      <c r="Q122" s="530">
        <v>99045</v>
      </c>
      <c r="R122" s="544">
        <v>0.72093023255813948</v>
      </c>
      <c r="S122" s="531">
        <v>213</v>
      </c>
    </row>
    <row r="123" spans="1:19" ht="14.4" customHeight="1" x14ac:dyDescent="0.3">
      <c r="A123" s="525" t="s">
        <v>2162</v>
      </c>
      <c r="B123" s="526" t="s">
        <v>2194</v>
      </c>
      <c r="C123" s="526" t="s">
        <v>513</v>
      </c>
      <c r="D123" s="526" t="s">
        <v>2150</v>
      </c>
      <c r="E123" s="526" t="s">
        <v>2175</v>
      </c>
      <c r="F123" s="526" t="s">
        <v>2245</v>
      </c>
      <c r="G123" s="526" t="s">
        <v>2246</v>
      </c>
      <c r="H123" s="530">
        <v>1173</v>
      </c>
      <c r="I123" s="530">
        <v>177123</v>
      </c>
      <c r="J123" s="526">
        <v>0.87431448527778466</v>
      </c>
      <c r="K123" s="526">
        <v>151</v>
      </c>
      <c r="L123" s="530">
        <v>1307</v>
      </c>
      <c r="M123" s="530">
        <v>202585</v>
      </c>
      <c r="N123" s="526">
        <v>1</v>
      </c>
      <c r="O123" s="526">
        <v>155</v>
      </c>
      <c r="P123" s="530">
        <v>1152</v>
      </c>
      <c r="Q123" s="530">
        <v>178560</v>
      </c>
      <c r="R123" s="544">
        <v>0.88140780413159903</v>
      </c>
      <c r="S123" s="531">
        <v>155</v>
      </c>
    </row>
    <row r="124" spans="1:19" ht="14.4" customHeight="1" x14ac:dyDescent="0.3">
      <c r="A124" s="525" t="s">
        <v>2162</v>
      </c>
      <c r="B124" s="526" t="s">
        <v>2194</v>
      </c>
      <c r="C124" s="526" t="s">
        <v>513</v>
      </c>
      <c r="D124" s="526" t="s">
        <v>2150</v>
      </c>
      <c r="E124" s="526" t="s">
        <v>2175</v>
      </c>
      <c r="F124" s="526" t="s">
        <v>2247</v>
      </c>
      <c r="G124" s="526" t="s">
        <v>2248</v>
      </c>
      <c r="H124" s="530">
        <v>1829</v>
      </c>
      <c r="I124" s="530">
        <v>334707</v>
      </c>
      <c r="J124" s="526">
        <v>0.92500103635534547</v>
      </c>
      <c r="K124" s="526">
        <v>183</v>
      </c>
      <c r="L124" s="530">
        <v>1935</v>
      </c>
      <c r="M124" s="530">
        <v>361845</v>
      </c>
      <c r="N124" s="526">
        <v>1</v>
      </c>
      <c r="O124" s="526">
        <v>187</v>
      </c>
      <c r="P124" s="530">
        <v>1707</v>
      </c>
      <c r="Q124" s="530">
        <v>319209</v>
      </c>
      <c r="R124" s="544">
        <v>0.88217054263565886</v>
      </c>
      <c r="S124" s="531">
        <v>187</v>
      </c>
    </row>
    <row r="125" spans="1:19" ht="14.4" customHeight="1" x14ac:dyDescent="0.3">
      <c r="A125" s="525" t="s">
        <v>2162</v>
      </c>
      <c r="B125" s="526" t="s">
        <v>2194</v>
      </c>
      <c r="C125" s="526" t="s">
        <v>513</v>
      </c>
      <c r="D125" s="526" t="s">
        <v>2150</v>
      </c>
      <c r="E125" s="526" t="s">
        <v>2175</v>
      </c>
      <c r="F125" s="526" t="s">
        <v>2249</v>
      </c>
      <c r="G125" s="526" t="s">
        <v>2250</v>
      </c>
      <c r="H125" s="530">
        <v>1169</v>
      </c>
      <c r="I125" s="530">
        <v>146125</v>
      </c>
      <c r="J125" s="526">
        <v>0.68155317164179108</v>
      </c>
      <c r="K125" s="526">
        <v>125</v>
      </c>
      <c r="L125" s="530">
        <v>1675</v>
      </c>
      <c r="M125" s="530">
        <v>214400</v>
      </c>
      <c r="N125" s="526">
        <v>1</v>
      </c>
      <c r="O125" s="526">
        <v>128</v>
      </c>
      <c r="P125" s="530">
        <v>1269</v>
      </c>
      <c r="Q125" s="530">
        <v>162432</v>
      </c>
      <c r="R125" s="544">
        <v>0.75761194029850742</v>
      </c>
      <c r="S125" s="531">
        <v>128</v>
      </c>
    </row>
    <row r="126" spans="1:19" ht="14.4" customHeight="1" x14ac:dyDescent="0.3">
      <c r="A126" s="525" t="s">
        <v>2162</v>
      </c>
      <c r="B126" s="526" t="s">
        <v>2194</v>
      </c>
      <c r="C126" s="526" t="s">
        <v>513</v>
      </c>
      <c r="D126" s="526" t="s">
        <v>2150</v>
      </c>
      <c r="E126" s="526" t="s">
        <v>2175</v>
      </c>
      <c r="F126" s="526" t="s">
        <v>2251</v>
      </c>
      <c r="G126" s="526" t="s">
        <v>2252</v>
      </c>
      <c r="H126" s="530">
        <v>6592</v>
      </c>
      <c r="I126" s="530">
        <v>1443648</v>
      </c>
      <c r="J126" s="526">
        <v>0.93147594928541477</v>
      </c>
      <c r="K126" s="526">
        <v>219</v>
      </c>
      <c r="L126" s="530">
        <v>6950</v>
      </c>
      <c r="M126" s="530">
        <v>1549850</v>
      </c>
      <c r="N126" s="526">
        <v>1</v>
      </c>
      <c r="O126" s="526">
        <v>223</v>
      </c>
      <c r="P126" s="530">
        <v>8482</v>
      </c>
      <c r="Q126" s="530">
        <v>1891486</v>
      </c>
      <c r="R126" s="544">
        <v>1.220431654676259</v>
      </c>
      <c r="S126" s="531">
        <v>223</v>
      </c>
    </row>
    <row r="127" spans="1:19" ht="14.4" customHeight="1" x14ac:dyDescent="0.3">
      <c r="A127" s="525" t="s">
        <v>2162</v>
      </c>
      <c r="B127" s="526" t="s">
        <v>2194</v>
      </c>
      <c r="C127" s="526" t="s">
        <v>513</v>
      </c>
      <c r="D127" s="526" t="s">
        <v>2150</v>
      </c>
      <c r="E127" s="526" t="s">
        <v>2175</v>
      </c>
      <c r="F127" s="526" t="s">
        <v>2253</v>
      </c>
      <c r="G127" s="526" t="s">
        <v>2254</v>
      </c>
      <c r="H127" s="530">
        <v>302</v>
      </c>
      <c r="I127" s="530">
        <v>66138</v>
      </c>
      <c r="J127" s="526">
        <v>0.80374785810638372</v>
      </c>
      <c r="K127" s="526">
        <v>219</v>
      </c>
      <c r="L127" s="530">
        <v>369</v>
      </c>
      <c r="M127" s="530">
        <v>82287</v>
      </c>
      <c r="N127" s="526">
        <v>1</v>
      </c>
      <c r="O127" s="526">
        <v>223</v>
      </c>
      <c r="P127" s="530">
        <v>396</v>
      </c>
      <c r="Q127" s="530">
        <v>88308</v>
      </c>
      <c r="R127" s="544">
        <v>1.0731707317073171</v>
      </c>
      <c r="S127" s="531">
        <v>223</v>
      </c>
    </row>
    <row r="128" spans="1:19" ht="14.4" customHeight="1" x14ac:dyDescent="0.3">
      <c r="A128" s="525" t="s">
        <v>2162</v>
      </c>
      <c r="B128" s="526" t="s">
        <v>2194</v>
      </c>
      <c r="C128" s="526" t="s">
        <v>513</v>
      </c>
      <c r="D128" s="526" t="s">
        <v>2150</v>
      </c>
      <c r="E128" s="526" t="s">
        <v>2175</v>
      </c>
      <c r="F128" s="526" t="s">
        <v>2255</v>
      </c>
      <c r="G128" s="526" t="s">
        <v>2256</v>
      </c>
      <c r="H128" s="530">
        <v>7</v>
      </c>
      <c r="I128" s="530">
        <v>2429</v>
      </c>
      <c r="J128" s="526">
        <v>1.3762039660056657</v>
      </c>
      <c r="K128" s="526">
        <v>347</v>
      </c>
      <c r="L128" s="530">
        <v>5</v>
      </c>
      <c r="M128" s="530">
        <v>1765</v>
      </c>
      <c r="N128" s="526">
        <v>1</v>
      </c>
      <c r="O128" s="526">
        <v>353</v>
      </c>
      <c r="P128" s="530">
        <v>12</v>
      </c>
      <c r="Q128" s="530">
        <v>4236</v>
      </c>
      <c r="R128" s="544">
        <v>2.4</v>
      </c>
      <c r="S128" s="531">
        <v>353</v>
      </c>
    </row>
    <row r="129" spans="1:19" ht="14.4" customHeight="1" x14ac:dyDescent="0.3">
      <c r="A129" s="525" t="s">
        <v>2162</v>
      </c>
      <c r="B129" s="526" t="s">
        <v>2194</v>
      </c>
      <c r="C129" s="526" t="s">
        <v>513</v>
      </c>
      <c r="D129" s="526" t="s">
        <v>2150</v>
      </c>
      <c r="E129" s="526" t="s">
        <v>2175</v>
      </c>
      <c r="F129" s="526" t="s">
        <v>2257</v>
      </c>
      <c r="G129" s="526" t="s">
        <v>2258</v>
      </c>
      <c r="H129" s="530">
        <v>1923</v>
      </c>
      <c r="I129" s="530">
        <v>424983</v>
      </c>
      <c r="J129" s="526">
        <v>0.78439091915836101</v>
      </c>
      <c r="K129" s="526">
        <v>221</v>
      </c>
      <c r="L129" s="530">
        <v>2408</v>
      </c>
      <c r="M129" s="530">
        <v>541800</v>
      </c>
      <c r="N129" s="526">
        <v>1</v>
      </c>
      <c r="O129" s="526">
        <v>225</v>
      </c>
      <c r="P129" s="530">
        <v>2415</v>
      </c>
      <c r="Q129" s="530">
        <v>543375</v>
      </c>
      <c r="R129" s="544">
        <v>1.0029069767441861</v>
      </c>
      <c r="S129" s="531">
        <v>225</v>
      </c>
    </row>
    <row r="130" spans="1:19" ht="14.4" customHeight="1" x14ac:dyDescent="0.3">
      <c r="A130" s="525" t="s">
        <v>2162</v>
      </c>
      <c r="B130" s="526" t="s">
        <v>2194</v>
      </c>
      <c r="C130" s="526" t="s">
        <v>513</v>
      </c>
      <c r="D130" s="526" t="s">
        <v>2150</v>
      </c>
      <c r="E130" s="526" t="s">
        <v>2175</v>
      </c>
      <c r="F130" s="526" t="s">
        <v>2259</v>
      </c>
      <c r="G130" s="526" t="s">
        <v>2260</v>
      </c>
      <c r="H130" s="530">
        <v>13</v>
      </c>
      <c r="I130" s="530">
        <v>7969</v>
      </c>
      <c r="J130" s="526">
        <v>6.3752000000000004</v>
      </c>
      <c r="K130" s="526">
        <v>613</v>
      </c>
      <c r="L130" s="530">
        <v>2</v>
      </c>
      <c r="M130" s="530">
        <v>1250</v>
      </c>
      <c r="N130" s="526">
        <v>1</v>
      </c>
      <c r="O130" s="526">
        <v>625</v>
      </c>
      <c r="P130" s="530">
        <v>1</v>
      </c>
      <c r="Q130" s="530">
        <v>626</v>
      </c>
      <c r="R130" s="544">
        <v>0.50080000000000002</v>
      </c>
      <c r="S130" s="531">
        <v>626</v>
      </c>
    </row>
    <row r="131" spans="1:19" ht="14.4" customHeight="1" x14ac:dyDescent="0.3">
      <c r="A131" s="525" t="s">
        <v>2162</v>
      </c>
      <c r="B131" s="526" t="s">
        <v>2194</v>
      </c>
      <c r="C131" s="526" t="s">
        <v>513</v>
      </c>
      <c r="D131" s="526" t="s">
        <v>2150</v>
      </c>
      <c r="E131" s="526" t="s">
        <v>2175</v>
      </c>
      <c r="F131" s="526" t="s">
        <v>2261</v>
      </c>
      <c r="G131" s="526" t="s">
        <v>2262</v>
      </c>
      <c r="H131" s="530"/>
      <c r="I131" s="530"/>
      <c r="J131" s="526"/>
      <c r="K131" s="526"/>
      <c r="L131" s="530">
        <v>1</v>
      </c>
      <c r="M131" s="530">
        <v>1799</v>
      </c>
      <c r="N131" s="526">
        <v>1</v>
      </c>
      <c r="O131" s="526">
        <v>1799</v>
      </c>
      <c r="P131" s="530"/>
      <c r="Q131" s="530"/>
      <c r="R131" s="544"/>
      <c r="S131" s="531"/>
    </row>
    <row r="132" spans="1:19" ht="14.4" customHeight="1" x14ac:dyDescent="0.3">
      <c r="A132" s="525" t="s">
        <v>2162</v>
      </c>
      <c r="B132" s="526" t="s">
        <v>2194</v>
      </c>
      <c r="C132" s="526" t="s">
        <v>513</v>
      </c>
      <c r="D132" s="526" t="s">
        <v>2150</v>
      </c>
      <c r="E132" s="526" t="s">
        <v>2175</v>
      </c>
      <c r="F132" s="526" t="s">
        <v>2263</v>
      </c>
      <c r="G132" s="526" t="s">
        <v>2264</v>
      </c>
      <c r="H132" s="530">
        <v>4</v>
      </c>
      <c r="I132" s="530">
        <v>4104</v>
      </c>
      <c r="J132" s="526">
        <v>3.94995187680462</v>
      </c>
      <c r="K132" s="526">
        <v>1026</v>
      </c>
      <c r="L132" s="530">
        <v>1</v>
      </c>
      <c r="M132" s="530">
        <v>1039</v>
      </c>
      <c r="N132" s="526">
        <v>1</v>
      </c>
      <c r="O132" s="526">
        <v>1039</v>
      </c>
      <c r="P132" s="530"/>
      <c r="Q132" s="530"/>
      <c r="R132" s="544"/>
      <c r="S132" s="531"/>
    </row>
    <row r="133" spans="1:19" ht="14.4" customHeight="1" x14ac:dyDescent="0.3">
      <c r="A133" s="525" t="s">
        <v>2162</v>
      </c>
      <c r="B133" s="526" t="s">
        <v>2194</v>
      </c>
      <c r="C133" s="526" t="s">
        <v>513</v>
      </c>
      <c r="D133" s="526" t="s">
        <v>2150</v>
      </c>
      <c r="E133" s="526" t="s">
        <v>2175</v>
      </c>
      <c r="F133" s="526" t="s">
        <v>2267</v>
      </c>
      <c r="G133" s="526" t="s">
        <v>2268</v>
      </c>
      <c r="H133" s="530"/>
      <c r="I133" s="530"/>
      <c r="J133" s="526"/>
      <c r="K133" s="526"/>
      <c r="L133" s="530">
        <v>1</v>
      </c>
      <c r="M133" s="530">
        <v>484</v>
      </c>
      <c r="N133" s="526">
        <v>1</v>
      </c>
      <c r="O133" s="526">
        <v>484</v>
      </c>
      <c r="P133" s="530">
        <v>2</v>
      </c>
      <c r="Q133" s="530">
        <v>968</v>
      </c>
      <c r="R133" s="544">
        <v>2</v>
      </c>
      <c r="S133" s="531">
        <v>484</v>
      </c>
    </row>
    <row r="134" spans="1:19" ht="14.4" customHeight="1" x14ac:dyDescent="0.3">
      <c r="A134" s="525" t="s">
        <v>2162</v>
      </c>
      <c r="B134" s="526" t="s">
        <v>2194</v>
      </c>
      <c r="C134" s="526" t="s">
        <v>513</v>
      </c>
      <c r="D134" s="526" t="s">
        <v>2150</v>
      </c>
      <c r="E134" s="526" t="s">
        <v>2175</v>
      </c>
      <c r="F134" s="526" t="s">
        <v>2269</v>
      </c>
      <c r="G134" s="526" t="s">
        <v>2270</v>
      </c>
      <c r="H134" s="530">
        <v>3</v>
      </c>
      <c r="I134" s="530">
        <v>777</v>
      </c>
      <c r="J134" s="526">
        <v>2.9320754716981132</v>
      </c>
      <c r="K134" s="526">
        <v>259</v>
      </c>
      <c r="L134" s="530">
        <v>1</v>
      </c>
      <c r="M134" s="530">
        <v>265</v>
      </c>
      <c r="N134" s="526">
        <v>1</v>
      </c>
      <c r="O134" s="526">
        <v>265</v>
      </c>
      <c r="P134" s="530">
        <v>1</v>
      </c>
      <c r="Q134" s="530">
        <v>265</v>
      </c>
      <c r="R134" s="544">
        <v>1</v>
      </c>
      <c r="S134" s="531">
        <v>265</v>
      </c>
    </row>
    <row r="135" spans="1:19" ht="14.4" customHeight="1" x14ac:dyDescent="0.3">
      <c r="A135" s="525" t="s">
        <v>2162</v>
      </c>
      <c r="B135" s="526" t="s">
        <v>2194</v>
      </c>
      <c r="C135" s="526" t="s">
        <v>513</v>
      </c>
      <c r="D135" s="526" t="s">
        <v>2150</v>
      </c>
      <c r="E135" s="526" t="s">
        <v>2175</v>
      </c>
      <c r="F135" s="526" t="s">
        <v>2271</v>
      </c>
      <c r="G135" s="526" t="s">
        <v>2272</v>
      </c>
      <c r="H135" s="530">
        <v>72</v>
      </c>
      <c r="I135" s="530">
        <v>23760</v>
      </c>
      <c r="J135" s="526">
        <v>0.59200199327270464</v>
      </c>
      <c r="K135" s="526">
        <v>330</v>
      </c>
      <c r="L135" s="530">
        <v>115</v>
      </c>
      <c r="M135" s="530">
        <v>40135</v>
      </c>
      <c r="N135" s="526">
        <v>1</v>
      </c>
      <c r="O135" s="526">
        <v>349</v>
      </c>
      <c r="P135" s="530">
        <v>111</v>
      </c>
      <c r="Q135" s="530">
        <v>38850</v>
      </c>
      <c r="R135" s="544">
        <v>0.96798305718201072</v>
      </c>
      <c r="S135" s="531">
        <v>350</v>
      </c>
    </row>
    <row r="136" spans="1:19" ht="14.4" customHeight="1" x14ac:dyDescent="0.3">
      <c r="A136" s="525" t="s">
        <v>2162</v>
      </c>
      <c r="B136" s="526" t="s">
        <v>2194</v>
      </c>
      <c r="C136" s="526" t="s">
        <v>513</v>
      </c>
      <c r="D136" s="526" t="s">
        <v>2150</v>
      </c>
      <c r="E136" s="526" t="s">
        <v>2175</v>
      </c>
      <c r="F136" s="526" t="s">
        <v>2273</v>
      </c>
      <c r="G136" s="526" t="s">
        <v>2274</v>
      </c>
      <c r="H136" s="530">
        <v>7</v>
      </c>
      <c r="I136" s="530">
        <v>1722</v>
      </c>
      <c r="J136" s="526">
        <v>1.3559055118110237</v>
      </c>
      <c r="K136" s="526">
        <v>246</v>
      </c>
      <c r="L136" s="530">
        <v>5</v>
      </c>
      <c r="M136" s="530">
        <v>1270</v>
      </c>
      <c r="N136" s="526">
        <v>1</v>
      </c>
      <c r="O136" s="526">
        <v>254</v>
      </c>
      <c r="P136" s="530">
        <v>8</v>
      </c>
      <c r="Q136" s="530">
        <v>2032</v>
      </c>
      <c r="R136" s="544">
        <v>1.6</v>
      </c>
      <c r="S136" s="531">
        <v>254</v>
      </c>
    </row>
    <row r="137" spans="1:19" ht="14.4" customHeight="1" x14ac:dyDescent="0.3">
      <c r="A137" s="525" t="s">
        <v>2162</v>
      </c>
      <c r="B137" s="526" t="s">
        <v>2194</v>
      </c>
      <c r="C137" s="526" t="s">
        <v>513</v>
      </c>
      <c r="D137" s="526" t="s">
        <v>2150</v>
      </c>
      <c r="E137" s="526" t="s">
        <v>2175</v>
      </c>
      <c r="F137" s="526" t="s">
        <v>2275</v>
      </c>
      <c r="G137" s="526" t="s">
        <v>2276</v>
      </c>
      <c r="H137" s="530">
        <v>3816</v>
      </c>
      <c r="I137" s="530">
        <v>1285992</v>
      </c>
      <c r="J137" s="526">
        <v>0.90101838130970768</v>
      </c>
      <c r="K137" s="526">
        <v>337</v>
      </c>
      <c r="L137" s="530">
        <v>4137</v>
      </c>
      <c r="M137" s="530">
        <v>1427265</v>
      </c>
      <c r="N137" s="526">
        <v>1</v>
      </c>
      <c r="O137" s="526">
        <v>345</v>
      </c>
      <c r="P137" s="530">
        <v>3868</v>
      </c>
      <c r="Q137" s="530">
        <v>1334460</v>
      </c>
      <c r="R137" s="544">
        <v>0.93497703649987918</v>
      </c>
      <c r="S137" s="531">
        <v>345</v>
      </c>
    </row>
    <row r="138" spans="1:19" ht="14.4" customHeight="1" x14ac:dyDescent="0.3">
      <c r="A138" s="525" t="s">
        <v>2162</v>
      </c>
      <c r="B138" s="526" t="s">
        <v>2194</v>
      </c>
      <c r="C138" s="526" t="s">
        <v>513</v>
      </c>
      <c r="D138" s="526" t="s">
        <v>2150</v>
      </c>
      <c r="E138" s="526" t="s">
        <v>2175</v>
      </c>
      <c r="F138" s="526" t="s">
        <v>2277</v>
      </c>
      <c r="G138" s="526" t="s">
        <v>2278</v>
      </c>
      <c r="H138" s="530">
        <v>990</v>
      </c>
      <c r="I138" s="530">
        <v>828630</v>
      </c>
      <c r="J138" s="526">
        <v>0.88068930627237252</v>
      </c>
      <c r="K138" s="526">
        <v>837</v>
      </c>
      <c r="L138" s="530">
        <v>1079</v>
      </c>
      <c r="M138" s="530">
        <v>940888</v>
      </c>
      <c r="N138" s="526">
        <v>1</v>
      </c>
      <c r="O138" s="526">
        <v>872</v>
      </c>
      <c r="P138" s="530">
        <v>967</v>
      </c>
      <c r="Q138" s="530">
        <v>844191</v>
      </c>
      <c r="R138" s="544">
        <v>0.89722793786295496</v>
      </c>
      <c r="S138" s="531">
        <v>873</v>
      </c>
    </row>
    <row r="139" spans="1:19" ht="14.4" customHeight="1" x14ac:dyDescent="0.3">
      <c r="A139" s="525" t="s">
        <v>2162</v>
      </c>
      <c r="B139" s="526" t="s">
        <v>2194</v>
      </c>
      <c r="C139" s="526" t="s">
        <v>513</v>
      </c>
      <c r="D139" s="526" t="s">
        <v>2150</v>
      </c>
      <c r="E139" s="526" t="s">
        <v>2175</v>
      </c>
      <c r="F139" s="526" t="s">
        <v>2279</v>
      </c>
      <c r="G139" s="526" t="s">
        <v>2280</v>
      </c>
      <c r="H139" s="530">
        <v>4</v>
      </c>
      <c r="I139" s="530">
        <v>4184</v>
      </c>
      <c r="J139" s="526">
        <v>3.9696394686907022</v>
      </c>
      <c r="K139" s="526">
        <v>1046</v>
      </c>
      <c r="L139" s="530">
        <v>1</v>
      </c>
      <c r="M139" s="530">
        <v>1054</v>
      </c>
      <c r="N139" s="526">
        <v>1</v>
      </c>
      <c r="O139" s="526">
        <v>1054</v>
      </c>
      <c r="P139" s="530">
        <v>1</v>
      </c>
      <c r="Q139" s="530">
        <v>1054</v>
      </c>
      <c r="R139" s="544">
        <v>1</v>
      </c>
      <c r="S139" s="531">
        <v>1054</v>
      </c>
    </row>
    <row r="140" spans="1:19" ht="14.4" customHeight="1" x14ac:dyDescent="0.3">
      <c r="A140" s="525" t="s">
        <v>2162</v>
      </c>
      <c r="B140" s="526" t="s">
        <v>2194</v>
      </c>
      <c r="C140" s="526" t="s">
        <v>513</v>
      </c>
      <c r="D140" s="526" t="s">
        <v>2150</v>
      </c>
      <c r="E140" s="526" t="s">
        <v>2175</v>
      </c>
      <c r="F140" s="526" t="s">
        <v>2281</v>
      </c>
      <c r="G140" s="526" t="s">
        <v>2282</v>
      </c>
      <c r="H140" s="530">
        <v>1960</v>
      </c>
      <c r="I140" s="530">
        <v>2510760</v>
      </c>
      <c r="J140" s="526">
        <v>0.93626313634502523</v>
      </c>
      <c r="K140" s="526">
        <v>1281</v>
      </c>
      <c r="L140" s="530">
        <v>2074</v>
      </c>
      <c r="M140" s="530">
        <v>2681682</v>
      </c>
      <c r="N140" s="526">
        <v>1</v>
      </c>
      <c r="O140" s="526">
        <v>1293</v>
      </c>
      <c r="P140" s="530">
        <v>2080</v>
      </c>
      <c r="Q140" s="530">
        <v>2691520</v>
      </c>
      <c r="R140" s="544">
        <v>1.0036685930695735</v>
      </c>
      <c r="S140" s="531">
        <v>1294</v>
      </c>
    </row>
    <row r="141" spans="1:19" ht="14.4" customHeight="1" x14ac:dyDescent="0.3">
      <c r="A141" s="525" t="s">
        <v>2162</v>
      </c>
      <c r="B141" s="526" t="s">
        <v>2194</v>
      </c>
      <c r="C141" s="526" t="s">
        <v>513</v>
      </c>
      <c r="D141" s="526" t="s">
        <v>2150</v>
      </c>
      <c r="E141" s="526" t="s">
        <v>2175</v>
      </c>
      <c r="F141" s="526" t="s">
        <v>2283</v>
      </c>
      <c r="G141" s="526" t="s">
        <v>2284</v>
      </c>
      <c r="H141" s="530">
        <v>1504</v>
      </c>
      <c r="I141" s="530">
        <v>1755168</v>
      </c>
      <c r="J141" s="526">
        <v>0.96769743686723197</v>
      </c>
      <c r="K141" s="526">
        <v>1167</v>
      </c>
      <c r="L141" s="530">
        <v>1541</v>
      </c>
      <c r="M141" s="530">
        <v>1813757</v>
      </c>
      <c r="N141" s="526">
        <v>1</v>
      </c>
      <c r="O141" s="526">
        <v>1177</v>
      </c>
      <c r="P141" s="530">
        <v>1595</v>
      </c>
      <c r="Q141" s="530">
        <v>1878910</v>
      </c>
      <c r="R141" s="544">
        <v>1.0359215705301206</v>
      </c>
      <c r="S141" s="531">
        <v>1178</v>
      </c>
    </row>
    <row r="142" spans="1:19" ht="14.4" customHeight="1" x14ac:dyDescent="0.3">
      <c r="A142" s="525" t="s">
        <v>2162</v>
      </c>
      <c r="B142" s="526" t="s">
        <v>2194</v>
      </c>
      <c r="C142" s="526" t="s">
        <v>513</v>
      </c>
      <c r="D142" s="526" t="s">
        <v>2150</v>
      </c>
      <c r="E142" s="526" t="s">
        <v>2175</v>
      </c>
      <c r="F142" s="526" t="s">
        <v>2285</v>
      </c>
      <c r="G142" s="526" t="s">
        <v>2286</v>
      </c>
      <c r="H142" s="530">
        <v>5408</v>
      </c>
      <c r="I142" s="530">
        <v>27451008</v>
      </c>
      <c r="J142" s="526">
        <v>0.96049397178329787</v>
      </c>
      <c r="K142" s="526">
        <v>5076</v>
      </c>
      <c r="L142" s="530">
        <v>5542</v>
      </c>
      <c r="M142" s="530">
        <v>28580094</v>
      </c>
      <c r="N142" s="526">
        <v>1</v>
      </c>
      <c r="O142" s="526">
        <v>5157</v>
      </c>
      <c r="P142" s="530">
        <v>5640</v>
      </c>
      <c r="Q142" s="530">
        <v>29085480</v>
      </c>
      <c r="R142" s="544">
        <v>1.0176831468783833</v>
      </c>
      <c r="S142" s="531">
        <v>5157</v>
      </c>
    </row>
    <row r="143" spans="1:19" ht="14.4" customHeight="1" x14ac:dyDescent="0.3">
      <c r="A143" s="525" t="s">
        <v>2162</v>
      </c>
      <c r="B143" s="526" t="s">
        <v>2194</v>
      </c>
      <c r="C143" s="526" t="s">
        <v>513</v>
      </c>
      <c r="D143" s="526" t="s">
        <v>2150</v>
      </c>
      <c r="E143" s="526" t="s">
        <v>2175</v>
      </c>
      <c r="F143" s="526" t="s">
        <v>2287</v>
      </c>
      <c r="G143" s="526" t="s">
        <v>2288</v>
      </c>
      <c r="H143" s="530">
        <v>84</v>
      </c>
      <c r="I143" s="530">
        <v>645540</v>
      </c>
      <c r="J143" s="526">
        <v>1.0602298035042077</v>
      </c>
      <c r="K143" s="526">
        <v>7685</v>
      </c>
      <c r="L143" s="530">
        <v>78</v>
      </c>
      <c r="M143" s="530">
        <v>608868</v>
      </c>
      <c r="N143" s="526">
        <v>1</v>
      </c>
      <c r="O143" s="526">
        <v>7806</v>
      </c>
      <c r="P143" s="530">
        <v>83</v>
      </c>
      <c r="Q143" s="530">
        <v>647981</v>
      </c>
      <c r="R143" s="544">
        <v>1.0642388826477989</v>
      </c>
      <c r="S143" s="531">
        <v>7807</v>
      </c>
    </row>
    <row r="144" spans="1:19" ht="14.4" customHeight="1" x14ac:dyDescent="0.3">
      <c r="A144" s="525" t="s">
        <v>2162</v>
      </c>
      <c r="B144" s="526" t="s">
        <v>2194</v>
      </c>
      <c r="C144" s="526" t="s">
        <v>513</v>
      </c>
      <c r="D144" s="526" t="s">
        <v>2150</v>
      </c>
      <c r="E144" s="526" t="s">
        <v>2175</v>
      </c>
      <c r="F144" s="526" t="s">
        <v>2289</v>
      </c>
      <c r="G144" s="526" t="s">
        <v>2290</v>
      </c>
      <c r="H144" s="530">
        <v>156</v>
      </c>
      <c r="I144" s="530">
        <v>860496</v>
      </c>
      <c r="J144" s="526">
        <v>0.90066568976344985</v>
      </c>
      <c r="K144" s="526">
        <v>5516</v>
      </c>
      <c r="L144" s="530">
        <v>170</v>
      </c>
      <c r="M144" s="530">
        <v>955400</v>
      </c>
      <c r="N144" s="526">
        <v>1</v>
      </c>
      <c r="O144" s="526">
        <v>5620</v>
      </c>
      <c r="P144" s="530">
        <v>182</v>
      </c>
      <c r="Q144" s="530">
        <v>1022840</v>
      </c>
      <c r="R144" s="544">
        <v>1.0705882352941176</v>
      </c>
      <c r="S144" s="531">
        <v>5620</v>
      </c>
    </row>
    <row r="145" spans="1:19" ht="14.4" customHeight="1" x14ac:dyDescent="0.3">
      <c r="A145" s="525" t="s">
        <v>2162</v>
      </c>
      <c r="B145" s="526" t="s">
        <v>2194</v>
      </c>
      <c r="C145" s="526" t="s">
        <v>513</v>
      </c>
      <c r="D145" s="526" t="s">
        <v>2150</v>
      </c>
      <c r="E145" s="526" t="s">
        <v>2175</v>
      </c>
      <c r="F145" s="526" t="s">
        <v>2291</v>
      </c>
      <c r="G145" s="526" t="s">
        <v>2292</v>
      </c>
      <c r="H145" s="530">
        <v>242</v>
      </c>
      <c r="I145" s="530">
        <v>25410</v>
      </c>
      <c r="J145" s="526">
        <v>2.7580592640833603</v>
      </c>
      <c r="K145" s="526">
        <v>105</v>
      </c>
      <c r="L145" s="530">
        <v>83</v>
      </c>
      <c r="M145" s="530">
        <v>9213</v>
      </c>
      <c r="N145" s="526">
        <v>1</v>
      </c>
      <c r="O145" s="526">
        <v>111</v>
      </c>
      <c r="P145" s="530">
        <v>96</v>
      </c>
      <c r="Q145" s="530">
        <v>10656</v>
      </c>
      <c r="R145" s="544">
        <v>1.1566265060240963</v>
      </c>
      <c r="S145" s="531">
        <v>111</v>
      </c>
    </row>
    <row r="146" spans="1:19" ht="14.4" customHeight="1" x14ac:dyDescent="0.3">
      <c r="A146" s="525" t="s">
        <v>2162</v>
      </c>
      <c r="B146" s="526" t="s">
        <v>2194</v>
      </c>
      <c r="C146" s="526" t="s">
        <v>513</v>
      </c>
      <c r="D146" s="526" t="s">
        <v>2150</v>
      </c>
      <c r="E146" s="526" t="s">
        <v>2175</v>
      </c>
      <c r="F146" s="526" t="s">
        <v>2293</v>
      </c>
      <c r="G146" s="526" t="s">
        <v>2294</v>
      </c>
      <c r="H146" s="530"/>
      <c r="I146" s="530"/>
      <c r="J146" s="526"/>
      <c r="K146" s="526"/>
      <c r="L146" s="530">
        <v>1</v>
      </c>
      <c r="M146" s="530">
        <v>800</v>
      </c>
      <c r="N146" s="526">
        <v>1</v>
      </c>
      <c r="O146" s="526">
        <v>800</v>
      </c>
      <c r="P146" s="530"/>
      <c r="Q146" s="530"/>
      <c r="R146" s="544"/>
      <c r="S146" s="531"/>
    </row>
    <row r="147" spans="1:19" ht="14.4" customHeight="1" x14ac:dyDescent="0.3">
      <c r="A147" s="525" t="s">
        <v>2162</v>
      </c>
      <c r="B147" s="526" t="s">
        <v>2194</v>
      </c>
      <c r="C147" s="526" t="s">
        <v>513</v>
      </c>
      <c r="D147" s="526" t="s">
        <v>2150</v>
      </c>
      <c r="E147" s="526" t="s">
        <v>2175</v>
      </c>
      <c r="F147" s="526" t="s">
        <v>2295</v>
      </c>
      <c r="G147" s="526" t="s">
        <v>2296</v>
      </c>
      <c r="H147" s="530">
        <v>5102</v>
      </c>
      <c r="I147" s="530">
        <v>892850</v>
      </c>
      <c r="J147" s="526">
        <v>0.93988266862043524</v>
      </c>
      <c r="K147" s="526">
        <v>175</v>
      </c>
      <c r="L147" s="530">
        <v>5367</v>
      </c>
      <c r="M147" s="530">
        <v>949959</v>
      </c>
      <c r="N147" s="526">
        <v>1</v>
      </c>
      <c r="O147" s="526">
        <v>177</v>
      </c>
      <c r="P147" s="530">
        <v>4441</v>
      </c>
      <c r="Q147" s="530">
        <v>786057</v>
      </c>
      <c r="R147" s="544">
        <v>0.82746413266256758</v>
      </c>
      <c r="S147" s="531">
        <v>177</v>
      </c>
    </row>
    <row r="148" spans="1:19" ht="14.4" customHeight="1" x14ac:dyDescent="0.3">
      <c r="A148" s="525" t="s">
        <v>2162</v>
      </c>
      <c r="B148" s="526" t="s">
        <v>2194</v>
      </c>
      <c r="C148" s="526" t="s">
        <v>513</v>
      </c>
      <c r="D148" s="526" t="s">
        <v>2150</v>
      </c>
      <c r="E148" s="526" t="s">
        <v>2175</v>
      </c>
      <c r="F148" s="526" t="s">
        <v>2297</v>
      </c>
      <c r="G148" s="526" t="s">
        <v>2298</v>
      </c>
      <c r="H148" s="530">
        <v>4046</v>
      </c>
      <c r="I148" s="530">
        <v>8096046</v>
      </c>
      <c r="J148" s="526">
        <v>0.82117728727409633</v>
      </c>
      <c r="K148" s="526">
        <v>2001</v>
      </c>
      <c r="L148" s="530">
        <v>4814</v>
      </c>
      <c r="M148" s="530">
        <v>9859072</v>
      </c>
      <c r="N148" s="526">
        <v>1</v>
      </c>
      <c r="O148" s="526">
        <v>2048</v>
      </c>
      <c r="P148" s="530">
        <v>4925</v>
      </c>
      <c r="Q148" s="530">
        <v>10091325</v>
      </c>
      <c r="R148" s="544">
        <v>1.0235572881504467</v>
      </c>
      <c r="S148" s="531">
        <v>2049</v>
      </c>
    </row>
    <row r="149" spans="1:19" ht="14.4" customHeight="1" x14ac:dyDescent="0.3">
      <c r="A149" s="525" t="s">
        <v>2162</v>
      </c>
      <c r="B149" s="526" t="s">
        <v>2194</v>
      </c>
      <c r="C149" s="526" t="s">
        <v>513</v>
      </c>
      <c r="D149" s="526" t="s">
        <v>2150</v>
      </c>
      <c r="E149" s="526" t="s">
        <v>2175</v>
      </c>
      <c r="F149" s="526" t="s">
        <v>2299</v>
      </c>
      <c r="G149" s="526" t="s">
        <v>2300</v>
      </c>
      <c r="H149" s="530">
        <v>3817</v>
      </c>
      <c r="I149" s="530">
        <v>1286329</v>
      </c>
      <c r="J149" s="526">
        <v>0.97963474909943871</v>
      </c>
      <c r="K149" s="526">
        <v>337</v>
      </c>
      <c r="L149" s="530">
        <v>3806</v>
      </c>
      <c r="M149" s="530">
        <v>1313070</v>
      </c>
      <c r="N149" s="526">
        <v>1</v>
      </c>
      <c r="O149" s="526">
        <v>345</v>
      </c>
      <c r="P149" s="530">
        <v>3643</v>
      </c>
      <c r="Q149" s="530">
        <v>1256835</v>
      </c>
      <c r="R149" s="544">
        <v>0.95717288491854968</v>
      </c>
      <c r="S149" s="531">
        <v>345</v>
      </c>
    </row>
    <row r="150" spans="1:19" ht="14.4" customHeight="1" x14ac:dyDescent="0.3">
      <c r="A150" s="525" t="s">
        <v>2162</v>
      </c>
      <c r="B150" s="526" t="s">
        <v>2194</v>
      </c>
      <c r="C150" s="526" t="s">
        <v>513</v>
      </c>
      <c r="D150" s="526" t="s">
        <v>2150</v>
      </c>
      <c r="E150" s="526" t="s">
        <v>2175</v>
      </c>
      <c r="F150" s="526" t="s">
        <v>2301</v>
      </c>
      <c r="G150" s="526" t="s">
        <v>2302</v>
      </c>
      <c r="H150" s="530">
        <v>407</v>
      </c>
      <c r="I150" s="530">
        <v>120065</v>
      </c>
      <c r="J150" s="526">
        <v>0.66625418264348613</v>
      </c>
      <c r="K150" s="526">
        <v>295</v>
      </c>
      <c r="L150" s="530">
        <v>587</v>
      </c>
      <c r="M150" s="530">
        <v>180209</v>
      </c>
      <c r="N150" s="526">
        <v>1</v>
      </c>
      <c r="O150" s="526">
        <v>307</v>
      </c>
      <c r="P150" s="530">
        <v>538</v>
      </c>
      <c r="Q150" s="530">
        <v>165704</v>
      </c>
      <c r="R150" s="544">
        <v>0.9195101243556093</v>
      </c>
      <c r="S150" s="531">
        <v>308</v>
      </c>
    </row>
    <row r="151" spans="1:19" ht="14.4" customHeight="1" x14ac:dyDescent="0.3">
      <c r="A151" s="525" t="s">
        <v>2162</v>
      </c>
      <c r="B151" s="526" t="s">
        <v>2194</v>
      </c>
      <c r="C151" s="526" t="s">
        <v>513</v>
      </c>
      <c r="D151" s="526" t="s">
        <v>2150</v>
      </c>
      <c r="E151" s="526" t="s">
        <v>2175</v>
      </c>
      <c r="F151" s="526" t="s">
        <v>2303</v>
      </c>
      <c r="G151" s="526" t="s">
        <v>2304</v>
      </c>
      <c r="H151" s="530">
        <v>1705</v>
      </c>
      <c r="I151" s="530">
        <v>4596680</v>
      </c>
      <c r="J151" s="526">
        <v>1.0145368957821284</v>
      </c>
      <c r="K151" s="526">
        <v>2696</v>
      </c>
      <c r="L151" s="530">
        <v>1656</v>
      </c>
      <c r="M151" s="530">
        <v>4530816</v>
      </c>
      <c r="N151" s="526">
        <v>1</v>
      </c>
      <c r="O151" s="526">
        <v>2736</v>
      </c>
      <c r="P151" s="530">
        <v>1615</v>
      </c>
      <c r="Q151" s="530">
        <v>4420255</v>
      </c>
      <c r="R151" s="544">
        <v>0.9755979938271605</v>
      </c>
      <c r="S151" s="531">
        <v>2737</v>
      </c>
    </row>
    <row r="152" spans="1:19" ht="14.4" customHeight="1" x14ac:dyDescent="0.3">
      <c r="A152" s="525" t="s">
        <v>2162</v>
      </c>
      <c r="B152" s="526" t="s">
        <v>2194</v>
      </c>
      <c r="C152" s="526" t="s">
        <v>513</v>
      </c>
      <c r="D152" s="526" t="s">
        <v>2150</v>
      </c>
      <c r="E152" s="526" t="s">
        <v>2175</v>
      </c>
      <c r="F152" s="526" t="s">
        <v>2305</v>
      </c>
      <c r="G152" s="526" t="s">
        <v>2306</v>
      </c>
      <c r="H152" s="530">
        <v>698</v>
      </c>
      <c r="I152" s="530">
        <v>3621224</v>
      </c>
      <c r="J152" s="526">
        <v>1.1748199840057878</v>
      </c>
      <c r="K152" s="526">
        <v>5188</v>
      </c>
      <c r="L152" s="530">
        <v>585</v>
      </c>
      <c r="M152" s="530">
        <v>3082365</v>
      </c>
      <c r="N152" s="526">
        <v>1</v>
      </c>
      <c r="O152" s="526">
        <v>5269</v>
      </c>
      <c r="P152" s="530">
        <v>578</v>
      </c>
      <c r="Q152" s="530">
        <v>3045482</v>
      </c>
      <c r="R152" s="544">
        <v>0.98803418803418808</v>
      </c>
      <c r="S152" s="531">
        <v>5269</v>
      </c>
    </row>
    <row r="153" spans="1:19" ht="14.4" customHeight="1" x14ac:dyDescent="0.3">
      <c r="A153" s="525" t="s">
        <v>2162</v>
      </c>
      <c r="B153" s="526" t="s">
        <v>2194</v>
      </c>
      <c r="C153" s="526" t="s">
        <v>513</v>
      </c>
      <c r="D153" s="526" t="s">
        <v>2150</v>
      </c>
      <c r="E153" s="526" t="s">
        <v>2175</v>
      </c>
      <c r="F153" s="526" t="s">
        <v>2307</v>
      </c>
      <c r="G153" s="526" t="s">
        <v>2308</v>
      </c>
      <c r="H153" s="530">
        <v>528</v>
      </c>
      <c r="I153" s="530">
        <v>78144</v>
      </c>
      <c r="J153" s="526">
        <v>1.1103469834323225</v>
      </c>
      <c r="K153" s="526">
        <v>148</v>
      </c>
      <c r="L153" s="530">
        <v>457</v>
      </c>
      <c r="M153" s="530">
        <v>70378</v>
      </c>
      <c r="N153" s="526">
        <v>1</v>
      </c>
      <c r="O153" s="526">
        <v>154</v>
      </c>
      <c r="P153" s="530">
        <v>436</v>
      </c>
      <c r="Q153" s="530">
        <v>67144</v>
      </c>
      <c r="R153" s="544">
        <v>0.9540481400437637</v>
      </c>
      <c r="S153" s="531">
        <v>154</v>
      </c>
    </row>
    <row r="154" spans="1:19" ht="14.4" customHeight="1" x14ac:dyDescent="0.3">
      <c r="A154" s="525" t="s">
        <v>2162</v>
      </c>
      <c r="B154" s="526" t="s">
        <v>2194</v>
      </c>
      <c r="C154" s="526" t="s">
        <v>513</v>
      </c>
      <c r="D154" s="526" t="s">
        <v>2150</v>
      </c>
      <c r="E154" s="526" t="s">
        <v>2175</v>
      </c>
      <c r="F154" s="526" t="s">
        <v>2309</v>
      </c>
      <c r="G154" s="526" t="s">
        <v>2310</v>
      </c>
      <c r="H154" s="530">
        <v>9</v>
      </c>
      <c r="I154" s="530">
        <v>5958</v>
      </c>
      <c r="J154" s="526">
        <v>8.8397626112759635</v>
      </c>
      <c r="K154" s="526">
        <v>662</v>
      </c>
      <c r="L154" s="530">
        <v>1</v>
      </c>
      <c r="M154" s="530">
        <v>674</v>
      </c>
      <c r="N154" s="526">
        <v>1</v>
      </c>
      <c r="O154" s="526">
        <v>674</v>
      </c>
      <c r="P154" s="530"/>
      <c r="Q154" s="530"/>
      <c r="R154" s="544"/>
      <c r="S154" s="531"/>
    </row>
    <row r="155" spans="1:19" ht="14.4" customHeight="1" x14ac:dyDescent="0.3">
      <c r="A155" s="525" t="s">
        <v>2162</v>
      </c>
      <c r="B155" s="526" t="s">
        <v>2194</v>
      </c>
      <c r="C155" s="526" t="s">
        <v>513</v>
      </c>
      <c r="D155" s="526" t="s">
        <v>2150</v>
      </c>
      <c r="E155" s="526" t="s">
        <v>2175</v>
      </c>
      <c r="F155" s="526" t="s">
        <v>2311</v>
      </c>
      <c r="G155" s="526" t="s">
        <v>2312</v>
      </c>
      <c r="H155" s="530"/>
      <c r="I155" s="530"/>
      <c r="J155" s="526"/>
      <c r="K155" s="526"/>
      <c r="L155" s="530"/>
      <c r="M155" s="530"/>
      <c r="N155" s="526"/>
      <c r="O155" s="526"/>
      <c r="P155" s="530">
        <v>1</v>
      </c>
      <c r="Q155" s="530">
        <v>307</v>
      </c>
      <c r="R155" s="544"/>
      <c r="S155" s="531">
        <v>307</v>
      </c>
    </row>
    <row r="156" spans="1:19" ht="14.4" customHeight="1" x14ac:dyDescent="0.3">
      <c r="A156" s="525" t="s">
        <v>2162</v>
      </c>
      <c r="B156" s="526" t="s">
        <v>2194</v>
      </c>
      <c r="C156" s="526" t="s">
        <v>513</v>
      </c>
      <c r="D156" s="526" t="s">
        <v>2150</v>
      </c>
      <c r="E156" s="526" t="s">
        <v>2175</v>
      </c>
      <c r="F156" s="526" t="s">
        <v>2313</v>
      </c>
      <c r="G156" s="526" t="s">
        <v>2314</v>
      </c>
      <c r="H156" s="530">
        <v>2961</v>
      </c>
      <c r="I156" s="530">
        <v>447111</v>
      </c>
      <c r="J156" s="526">
        <v>0.85876364893545509</v>
      </c>
      <c r="K156" s="526">
        <v>151</v>
      </c>
      <c r="L156" s="530">
        <v>3359</v>
      </c>
      <c r="M156" s="530">
        <v>520645</v>
      </c>
      <c r="N156" s="526">
        <v>1</v>
      </c>
      <c r="O156" s="526">
        <v>155</v>
      </c>
      <c r="P156" s="530">
        <v>4071</v>
      </c>
      <c r="Q156" s="530">
        <v>631005</v>
      </c>
      <c r="R156" s="544">
        <v>1.2119678475736826</v>
      </c>
      <c r="S156" s="531">
        <v>155</v>
      </c>
    </row>
    <row r="157" spans="1:19" ht="14.4" customHeight="1" x14ac:dyDescent="0.3">
      <c r="A157" s="525" t="s">
        <v>2162</v>
      </c>
      <c r="B157" s="526" t="s">
        <v>2194</v>
      </c>
      <c r="C157" s="526" t="s">
        <v>513</v>
      </c>
      <c r="D157" s="526" t="s">
        <v>2150</v>
      </c>
      <c r="E157" s="526" t="s">
        <v>2175</v>
      </c>
      <c r="F157" s="526" t="s">
        <v>2315</v>
      </c>
      <c r="G157" s="526" t="s">
        <v>2316</v>
      </c>
      <c r="H157" s="530">
        <v>1162</v>
      </c>
      <c r="I157" s="530">
        <v>226590</v>
      </c>
      <c r="J157" s="526">
        <v>0.802992394979127</v>
      </c>
      <c r="K157" s="526">
        <v>195</v>
      </c>
      <c r="L157" s="530">
        <v>1418</v>
      </c>
      <c r="M157" s="530">
        <v>282182</v>
      </c>
      <c r="N157" s="526">
        <v>1</v>
      </c>
      <c r="O157" s="526">
        <v>199</v>
      </c>
      <c r="P157" s="530">
        <v>1598</v>
      </c>
      <c r="Q157" s="530">
        <v>318002</v>
      </c>
      <c r="R157" s="544">
        <v>1.1269393511988717</v>
      </c>
      <c r="S157" s="531">
        <v>199</v>
      </c>
    </row>
    <row r="158" spans="1:19" ht="14.4" customHeight="1" x14ac:dyDescent="0.3">
      <c r="A158" s="525" t="s">
        <v>2162</v>
      </c>
      <c r="B158" s="526" t="s">
        <v>2194</v>
      </c>
      <c r="C158" s="526" t="s">
        <v>513</v>
      </c>
      <c r="D158" s="526" t="s">
        <v>2150</v>
      </c>
      <c r="E158" s="526" t="s">
        <v>2175</v>
      </c>
      <c r="F158" s="526" t="s">
        <v>2317</v>
      </c>
      <c r="G158" s="526" t="s">
        <v>2318</v>
      </c>
      <c r="H158" s="530">
        <v>508</v>
      </c>
      <c r="I158" s="530">
        <v>101600</v>
      </c>
      <c r="J158" s="526">
        <v>0.82730766725294769</v>
      </c>
      <c r="K158" s="526">
        <v>200</v>
      </c>
      <c r="L158" s="530">
        <v>602</v>
      </c>
      <c r="M158" s="530">
        <v>122808</v>
      </c>
      <c r="N158" s="526">
        <v>1</v>
      </c>
      <c r="O158" s="526">
        <v>204</v>
      </c>
      <c r="P158" s="530">
        <v>713</v>
      </c>
      <c r="Q158" s="530">
        <v>145452</v>
      </c>
      <c r="R158" s="544">
        <v>1.1843853820598007</v>
      </c>
      <c r="S158" s="531">
        <v>204</v>
      </c>
    </row>
    <row r="159" spans="1:19" ht="14.4" customHeight="1" x14ac:dyDescent="0.3">
      <c r="A159" s="525" t="s">
        <v>2162</v>
      </c>
      <c r="B159" s="526" t="s">
        <v>2194</v>
      </c>
      <c r="C159" s="526" t="s">
        <v>513</v>
      </c>
      <c r="D159" s="526" t="s">
        <v>2150</v>
      </c>
      <c r="E159" s="526" t="s">
        <v>2175</v>
      </c>
      <c r="F159" s="526" t="s">
        <v>2319</v>
      </c>
      <c r="G159" s="526" t="s">
        <v>2320</v>
      </c>
      <c r="H159" s="530">
        <v>36</v>
      </c>
      <c r="I159" s="530">
        <v>15048</v>
      </c>
      <c r="J159" s="526">
        <v>2.0778790389395194</v>
      </c>
      <c r="K159" s="526">
        <v>418</v>
      </c>
      <c r="L159" s="530">
        <v>17</v>
      </c>
      <c r="M159" s="530">
        <v>7242</v>
      </c>
      <c r="N159" s="526">
        <v>1</v>
      </c>
      <c r="O159" s="526">
        <v>426</v>
      </c>
      <c r="P159" s="530">
        <v>9</v>
      </c>
      <c r="Q159" s="530">
        <v>3834</v>
      </c>
      <c r="R159" s="544">
        <v>0.52941176470588236</v>
      </c>
      <c r="S159" s="531">
        <v>426</v>
      </c>
    </row>
    <row r="160" spans="1:19" ht="14.4" customHeight="1" x14ac:dyDescent="0.3">
      <c r="A160" s="525" t="s">
        <v>2162</v>
      </c>
      <c r="B160" s="526" t="s">
        <v>2194</v>
      </c>
      <c r="C160" s="526" t="s">
        <v>513</v>
      </c>
      <c r="D160" s="526" t="s">
        <v>2150</v>
      </c>
      <c r="E160" s="526" t="s">
        <v>2175</v>
      </c>
      <c r="F160" s="526" t="s">
        <v>2321</v>
      </c>
      <c r="G160" s="526" t="s">
        <v>2322</v>
      </c>
      <c r="H160" s="530"/>
      <c r="I160" s="530"/>
      <c r="J160" s="526"/>
      <c r="K160" s="526"/>
      <c r="L160" s="530">
        <v>4</v>
      </c>
      <c r="M160" s="530">
        <v>1060</v>
      </c>
      <c r="N160" s="526">
        <v>1</v>
      </c>
      <c r="O160" s="526">
        <v>265</v>
      </c>
      <c r="P160" s="530"/>
      <c r="Q160" s="530"/>
      <c r="R160" s="544"/>
      <c r="S160" s="531"/>
    </row>
    <row r="161" spans="1:19" ht="14.4" customHeight="1" x14ac:dyDescent="0.3">
      <c r="A161" s="525" t="s">
        <v>2162</v>
      </c>
      <c r="B161" s="526" t="s">
        <v>2194</v>
      </c>
      <c r="C161" s="526" t="s">
        <v>513</v>
      </c>
      <c r="D161" s="526" t="s">
        <v>2150</v>
      </c>
      <c r="E161" s="526" t="s">
        <v>2175</v>
      </c>
      <c r="F161" s="526" t="s">
        <v>2323</v>
      </c>
      <c r="G161" s="526" t="s">
        <v>2324</v>
      </c>
      <c r="H161" s="530">
        <v>788</v>
      </c>
      <c r="I161" s="530">
        <v>125292</v>
      </c>
      <c r="J161" s="526">
        <v>0.96444488919337079</v>
      </c>
      <c r="K161" s="526">
        <v>159</v>
      </c>
      <c r="L161" s="530">
        <v>797</v>
      </c>
      <c r="M161" s="530">
        <v>129911</v>
      </c>
      <c r="N161" s="526">
        <v>1</v>
      </c>
      <c r="O161" s="526">
        <v>163</v>
      </c>
      <c r="P161" s="530">
        <v>602</v>
      </c>
      <c r="Q161" s="530">
        <v>98126</v>
      </c>
      <c r="R161" s="544">
        <v>0.75533249686323711</v>
      </c>
      <c r="S161" s="531">
        <v>163</v>
      </c>
    </row>
    <row r="162" spans="1:19" ht="14.4" customHeight="1" x14ac:dyDescent="0.3">
      <c r="A162" s="525" t="s">
        <v>2162</v>
      </c>
      <c r="B162" s="526" t="s">
        <v>2194</v>
      </c>
      <c r="C162" s="526" t="s">
        <v>513</v>
      </c>
      <c r="D162" s="526" t="s">
        <v>2150</v>
      </c>
      <c r="E162" s="526" t="s">
        <v>2175</v>
      </c>
      <c r="F162" s="526" t="s">
        <v>2325</v>
      </c>
      <c r="G162" s="526" t="s">
        <v>2326</v>
      </c>
      <c r="H162" s="530">
        <v>2</v>
      </c>
      <c r="I162" s="530">
        <v>856</v>
      </c>
      <c r="J162" s="526">
        <v>0.65443425076452599</v>
      </c>
      <c r="K162" s="526">
        <v>428</v>
      </c>
      <c r="L162" s="530">
        <v>3</v>
      </c>
      <c r="M162" s="530">
        <v>1308</v>
      </c>
      <c r="N162" s="526">
        <v>1</v>
      </c>
      <c r="O162" s="526">
        <v>436</v>
      </c>
      <c r="P162" s="530">
        <v>1</v>
      </c>
      <c r="Q162" s="530">
        <v>436</v>
      </c>
      <c r="R162" s="544">
        <v>0.33333333333333331</v>
      </c>
      <c r="S162" s="531">
        <v>436</v>
      </c>
    </row>
    <row r="163" spans="1:19" ht="14.4" customHeight="1" x14ac:dyDescent="0.3">
      <c r="A163" s="525" t="s">
        <v>2162</v>
      </c>
      <c r="B163" s="526" t="s">
        <v>2194</v>
      </c>
      <c r="C163" s="526" t="s">
        <v>513</v>
      </c>
      <c r="D163" s="526" t="s">
        <v>2150</v>
      </c>
      <c r="E163" s="526" t="s">
        <v>2175</v>
      </c>
      <c r="F163" s="526" t="s">
        <v>2327</v>
      </c>
      <c r="G163" s="526" t="s">
        <v>2328</v>
      </c>
      <c r="H163" s="530">
        <v>1917</v>
      </c>
      <c r="I163" s="530">
        <v>4069791</v>
      </c>
      <c r="J163" s="526">
        <v>0.72753595052358466</v>
      </c>
      <c r="K163" s="526">
        <v>2123</v>
      </c>
      <c r="L163" s="530">
        <v>2597</v>
      </c>
      <c r="M163" s="530">
        <v>5593938</v>
      </c>
      <c r="N163" s="526">
        <v>1</v>
      </c>
      <c r="O163" s="526">
        <v>2154</v>
      </c>
      <c r="P163" s="530">
        <v>2502</v>
      </c>
      <c r="Q163" s="530">
        <v>5391810</v>
      </c>
      <c r="R163" s="544">
        <v>0.9638665998800845</v>
      </c>
      <c r="S163" s="531">
        <v>2155</v>
      </c>
    </row>
    <row r="164" spans="1:19" ht="14.4" customHeight="1" x14ac:dyDescent="0.3">
      <c r="A164" s="525" t="s">
        <v>2162</v>
      </c>
      <c r="B164" s="526" t="s">
        <v>2194</v>
      </c>
      <c r="C164" s="526" t="s">
        <v>513</v>
      </c>
      <c r="D164" s="526" t="s">
        <v>2150</v>
      </c>
      <c r="E164" s="526" t="s">
        <v>2175</v>
      </c>
      <c r="F164" s="526" t="s">
        <v>2329</v>
      </c>
      <c r="G164" s="526" t="s">
        <v>2330</v>
      </c>
      <c r="H164" s="530">
        <v>217</v>
      </c>
      <c r="I164" s="530">
        <v>34503</v>
      </c>
      <c r="J164" s="526">
        <v>0.80791926193040786</v>
      </c>
      <c r="K164" s="526">
        <v>159</v>
      </c>
      <c r="L164" s="530">
        <v>262</v>
      </c>
      <c r="M164" s="530">
        <v>42706</v>
      </c>
      <c r="N164" s="526">
        <v>1</v>
      </c>
      <c r="O164" s="526">
        <v>163</v>
      </c>
      <c r="P164" s="530">
        <v>211</v>
      </c>
      <c r="Q164" s="530">
        <v>34393</v>
      </c>
      <c r="R164" s="544">
        <v>0.80534351145038163</v>
      </c>
      <c r="S164" s="531">
        <v>163</v>
      </c>
    </row>
    <row r="165" spans="1:19" ht="14.4" customHeight="1" x14ac:dyDescent="0.3">
      <c r="A165" s="525" t="s">
        <v>2162</v>
      </c>
      <c r="B165" s="526" t="s">
        <v>2194</v>
      </c>
      <c r="C165" s="526" t="s">
        <v>513</v>
      </c>
      <c r="D165" s="526" t="s">
        <v>2150</v>
      </c>
      <c r="E165" s="526" t="s">
        <v>2175</v>
      </c>
      <c r="F165" s="526" t="s">
        <v>2331</v>
      </c>
      <c r="G165" s="526" t="s">
        <v>2332</v>
      </c>
      <c r="H165" s="530">
        <v>9</v>
      </c>
      <c r="I165" s="530">
        <v>8253</v>
      </c>
      <c r="J165" s="526">
        <v>2.2114147909967845</v>
      </c>
      <c r="K165" s="526">
        <v>917</v>
      </c>
      <c r="L165" s="530">
        <v>4</v>
      </c>
      <c r="M165" s="530">
        <v>3732</v>
      </c>
      <c r="N165" s="526">
        <v>1</v>
      </c>
      <c r="O165" s="526">
        <v>933</v>
      </c>
      <c r="P165" s="530">
        <v>2</v>
      </c>
      <c r="Q165" s="530">
        <v>1868</v>
      </c>
      <c r="R165" s="544">
        <v>0.50053590568060025</v>
      </c>
      <c r="S165" s="531">
        <v>934</v>
      </c>
    </row>
    <row r="166" spans="1:19" ht="14.4" customHeight="1" x14ac:dyDescent="0.3">
      <c r="A166" s="525" t="s">
        <v>2162</v>
      </c>
      <c r="B166" s="526" t="s">
        <v>2194</v>
      </c>
      <c r="C166" s="526" t="s">
        <v>513</v>
      </c>
      <c r="D166" s="526" t="s">
        <v>2150</v>
      </c>
      <c r="E166" s="526" t="s">
        <v>2175</v>
      </c>
      <c r="F166" s="526" t="s">
        <v>2333</v>
      </c>
      <c r="G166" s="526" t="s">
        <v>2334</v>
      </c>
      <c r="H166" s="530">
        <v>1</v>
      </c>
      <c r="I166" s="530">
        <v>382</v>
      </c>
      <c r="J166" s="526"/>
      <c r="K166" s="526">
        <v>382</v>
      </c>
      <c r="L166" s="530"/>
      <c r="M166" s="530"/>
      <c r="N166" s="526"/>
      <c r="O166" s="526"/>
      <c r="P166" s="530"/>
      <c r="Q166" s="530"/>
      <c r="R166" s="544"/>
      <c r="S166" s="531"/>
    </row>
    <row r="167" spans="1:19" ht="14.4" customHeight="1" x14ac:dyDescent="0.3">
      <c r="A167" s="525" t="s">
        <v>2162</v>
      </c>
      <c r="B167" s="526" t="s">
        <v>2194</v>
      </c>
      <c r="C167" s="526" t="s">
        <v>513</v>
      </c>
      <c r="D167" s="526" t="s">
        <v>2150</v>
      </c>
      <c r="E167" s="526" t="s">
        <v>2175</v>
      </c>
      <c r="F167" s="526" t="s">
        <v>2335</v>
      </c>
      <c r="G167" s="526" t="s">
        <v>2336</v>
      </c>
      <c r="H167" s="530">
        <v>1</v>
      </c>
      <c r="I167" s="530">
        <v>8399</v>
      </c>
      <c r="J167" s="526">
        <v>0.99290696299799031</v>
      </c>
      <c r="K167" s="526">
        <v>8399</v>
      </c>
      <c r="L167" s="530">
        <v>1</v>
      </c>
      <c r="M167" s="530">
        <v>8459</v>
      </c>
      <c r="N167" s="526">
        <v>1</v>
      </c>
      <c r="O167" s="526">
        <v>8459</v>
      </c>
      <c r="P167" s="530"/>
      <c r="Q167" s="530"/>
      <c r="R167" s="544"/>
      <c r="S167" s="531"/>
    </row>
    <row r="168" spans="1:19" ht="14.4" customHeight="1" x14ac:dyDescent="0.3">
      <c r="A168" s="525" t="s">
        <v>2162</v>
      </c>
      <c r="B168" s="526" t="s">
        <v>2194</v>
      </c>
      <c r="C168" s="526" t="s">
        <v>513</v>
      </c>
      <c r="D168" s="526" t="s">
        <v>2150</v>
      </c>
      <c r="E168" s="526" t="s">
        <v>2175</v>
      </c>
      <c r="F168" s="526" t="s">
        <v>2337</v>
      </c>
      <c r="G168" s="526" t="s">
        <v>2338</v>
      </c>
      <c r="H168" s="530">
        <v>4</v>
      </c>
      <c r="I168" s="530">
        <v>1020</v>
      </c>
      <c r="J168" s="526">
        <v>0.43758043758043758</v>
      </c>
      <c r="K168" s="526">
        <v>255</v>
      </c>
      <c r="L168" s="530">
        <v>9</v>
      </c>
      <c r="M168" s="530">
        <v>2331</v>
      </c>
      <c r="N168" s="526">
        <v>1</v>
      </c>
      <c r="O168" s="526">
        <v>259</v>
      </c>
      <c r="P168" s="530">
        <v>9</v>
      </c>
      <c r="Q168" s="530">
        <v>2331</v>
      </c>
      <c r="R168" s="544">
        <v>1</v>
      </c>
      <c r="S168" s="531">
        <v>259</v>
      </c>
    </row>
    <row r="169" spans="1:19" ht="14.4" customHeight="1" x14ac:dyDescent="0.3">
      <c r="A169" s="525" t="s">
        <v>2162</v>
      </c>
      <c r="B169" s="526" t="s">
        <v>2194</v>
      </c>
      <c r="C169" s="526" t="s">
        <v>513</v>
      </c>
      <c r="D169" s="526" t="s">
        <v>2150</v>
      </c>
      <c r="E169" s="526" t="s">
        <v>2175</v>
      </c>
      <c r="F169" s="526" t="s">
        <v>2339</v>
      </c>
      <c r="G169" s="526" t="s">
        <v>2340</v>
      </c>
      <c r="H169" s="530"/>
      <c r="I169" s="530"/>
      <c r="J169" s="526"/>
      <c r="K169" s="526"/>
      <c r="L169" s="530">
        <v>3</v>
      </c>
      <c r="M169" s="530">
        <v>6159</v>
      </c>
      <c r="N169" s="526">
        <v>1</v>
      </c>
      <c r="O169" s="526">
        <v>2053</v>
      </c>
      <c r="P169" s="530">
        <v>3</v>
      </c>
      <c r="Q169" s="530">
        <v>6159</v>
      </c>
      <c r="R169" s="544">
        <v>1</v>
      </c>
      <c r="S169" s="531">
        <v>2053</v>
      </c>
    </row>
    <row r="170" spans="1:19" ht="14.4" customHeight="1" x14ac:dyDescent="0.3">
      <c r="A170" s="525" t="s">
        <v>2162</v>
      </c>
      <c r="B170" s="526" t="s">
        <v>2194</v>
      </c>
      <c r="C170" s="526" t="s">
        <v>513</v>
      </c>
      <c r="D170" s="526" t="s">
        <v>2150</v>
      </c>
      <c r="E170" s="526" t="s">
        <v>2175</v>
      </c>
      <c r="F170" s="526" t="s">
        <v>2341</v>
      </c>
      <c r="G170" s="526" t="s">
        <v>2342</v>
      </c>
      <c r="H170" s="530">
        <v>25</v>
      </c>
      <c r="I170" s="530">
        <v>6975</v>
      </c>
      <c r="J170" s="526">
        <v>0.39752650176678445</v>
      </c>
      <c r="K170" s="526">
        <v>279</v>
      </c>
      <c r="L170" s="530">
        <v>62</v>
      </c>
      <c r="M170" s="530">
        <v>17546</v>
      </c>
      <c r="N170" s="526">
        <v>1</v>
      </c>
      <c r="O170" s="526">
        <v>283</v>
      </c>
      <c r="P170" s="530">
        <v>31</v>
      </c>
      <c r="Q170" s="530">
        <v>8773</v>
      </c>
      <c r="R170" s="544">
        <v>0.5</v>
      </c>
      <c r="S170" s="531">
        <v>283</v>
      </c>
    </row>
    <row r="171" spans="1:19" ht="14.4" customHeight="1" x14ac:dyDescent="0.3">
      <c r="A171" s="525" t="s">
        <v>2162</v>
      </c>
      <c r="B171" s="526" t="s">
        <v>2194</v>
      </c>
      <c r="C171" s="526" t="s">
        <v>513</v>
      </c>
      <c r="D171" s="526" t="s">
        <v>2150</v>
      </c>
      <c r="E171" s="526" t="s">
        <v>2175</v>
      </c>
      <c r="F171" s="526" t="s">
        <v>2343</v>
      </c>
      <c r="G171" s="526" t="s">
        <v>2344</v>
      </c>
      <c r="H171" s="530"/>
      <c r="I171" s="530"/>
      <c r="J171" s="526"/>
      <c r="K171" s="526"/>
      <c r="L171" s="530">
        <v>1</v>
      </c>
      <c r="M171" s="530">
        <v>373</v>
      </c>
      <c r="N171" s="526">
        <v>1</v>
      </c>
      <c r="O171" s="526">
        <v>373</v>
      </c>
      <c r="P171" s="530">
        <v>2</v>
      </c>
      <c r="Q171" s="530">
        <v>746</v>
      </c>
      <c r="R171" s="544">
        <v>2</v>
      </c>
      <c r="S171" s="531">
        <v>373</v>
      </c>
    </row>
    <row r="172" spans="1:19" ht="14.4" customHeight="1" x14ac:dyDescent="0.3">
      <c r="A172" s="525" t="s">
        <v>2162</v>
      </c>
      <c r="B172" s="526" t="s">
        <v>2194</v>
      </c>
      <c r="C172" s="526" t="s">
        <v>513</v>
      </c>
      <c r="D172" s="526" t="s">
        <v>2150</v>
      </c>
      <c r="E172" s="526" t="s">
        <v>2175</v>
      </c>
      <c r="F172" s="526" t="s">
        <v>2345</v>
      </c>
      <c r="G172" s="526" t="s">
        <v>2346</v>
      </c>
      <c r="H172" s="530">
        <v>20</v>
      </c>
      <c r="I172" s="530">
        <v>129260</v>
      </c>
      <c r="J172" s="526">
        <v>0.38395846143335383</v>
      </c>
      <c r="K172" s="526">
        <v>6463</v>
      </c>
      <c r="L172" s="530">
        <v>51</v>
      </c>
      <c r="M172" s="530">
        <v>336651</v>
      </c>
      <c r="N172" s="526">
        <v>1</v>
      </c>
      <c r="O172" s="526">
        <v>6601</v>
      </c>
      <c r="P172" s="530"/>
      <c r="Q172" s="530"/>
      <c r="R172" s="544"/>
      <c r="S172" s="531"/>
    </row>
    <row r="173" spans="1:19" ht="14.4" customHeight="1" x14ac:dyDescent="0.3">
      <c r="A173" s="525" t="s">
        <v>2162</v>
      </c>
      <c r="B173" s="526" t="s">
        <v>2194</v>
      </c>
      <c r="C173" s="526" t="s">
        <v>513</v>
      </c>
      <c r="D173" s="526" t="s">
        <v>2150</v>
      </c>
      <c r="E173" s="526" t="s">
        <v>2175</v>
      </c>
      <c r="F173" s="526" t="s">
        <v>2347</v>
      </c>
      <c r="G173" s="526" t="s">
        <v>2348</v>
      </c>
      <c r="H173" s="530">
        <v>1</v>
      </c>
      <c r="I173" s="530">
        <v>666</v>
      </c>
      <c r="J173" s="526">
        <v>0.9722627737226277</v>
      </c>
      <c r="K173" s="526">
        <v>666</v>
      </c>
      <c r="L173" s="530">
        <v>1</v>
      </c>
      <c r="M173" s="530">
        <v>685</v>
      </c>
      <c r="N173" s="526">
        <v>1</v>
      </c>
      <c r="O173" s="526">
        <v>685</v>
      </c>
      <c r="P173" s="530"/>
      <c r="Q173" s="530"/>
      <c r="R173" s="544"/>
      <c r="S173" s="531"/>
    </row>
    <row r="174" spans="1:19" ht="14.4" customHeight="1" x14ac:dyDescent="0.3">
      <c r="A174" s="525" t="s">
        <v>2162</v>
      </c>
      <c r="B174" s="526" t="s">
        <v>2194</v>
      </c>
      <c r="C174" s="526" t="s">
        <v>513</v>
      </c>
      <c r="D174" s="526" t="s">
        <v>2150</v>
      </c>
      <c r="E174" s="526" t="s">
        <v>2175</v>
      </c>
      <c r="F174" s="526" t="s">
        <v>2349</v>
      </c>
      <c r="G174" s="526" t="s">
        <v>2350</v>
      </c>
      <c r="H174" s="530"/>
      <c r="I174" s="530"/>
      <c r="J174" s="526"/>
      <c r="K174" s="526"/>
      <c r="L174" s="530">
        <v>1</v>
      </c>
      <c r="M174" s="530">
        <v>352</v>
      </c>
      <c r="N174" s="526">
        <v>1</v>
      </c>
      <c r="O174" s="526">
        <v>352</v>
      </c>
      <c r="P174" s="530">
        <v>2</v>
      </c>
      <c r="Q174" s="530">
        <v>704</v>
      </c>
      <c r="R174" s="544">
        <v>2</v>
      </c>
      <c r="S174" s="531">
        <v>352</v>
      </c>
    </row>
    <row r="175" spans="1:19" ht="14.4" customHeight="1" x14ac:dyDescent="0.3">
      <c r="A175" s="525" t="s">
        <v>2162</v>
      </c>
      <c r="B175" s="526" t="s">
        <v>2194</v>
      </c>
      <c r="C175" s="526" t="s">
        <v>513</v>
      </c>
      <c r="D175" s="526" t="s">
        <v>720</v>
      </c>
      <c r="E175" s="526" t="s">
        <v>2175</v>
      </c>
      <c r="F175" s="526" t="s">
        <v>2291</v>
      </c>
      <c r="G175" s="526" t="s">
        <v>2292</v>
      </c>
      <c r="H175" s="530">
        <v>1</v>
      </c>
      <c r="I175" s="530">
        <v>105</v>
      </c>
      <c r="J175" s="526"/>
      <c r="K175" s="526">
        <v>105</v>
      </c>
      <c r="L175" s="530"/>
      <c r="M175" s="530"/>
      <c r="N175" s="526"/>
      <c r="O175" s="526"/>
      <c r="P175" s="530"/>
      <c r="Q175" s="530"/>
      <c r="R175" s="544"/>
      <c r="S175" s="531"/>
    </row>
    <row r="176" spans="1:19" ht="14.4" customHeight="1" x14ac:dyDescent="0.3">
      <c r="A176" s="525" t="s">
        <v>2162</v>
      </c>
      <c r="B176" s="526" t="s">
        <v>2194</v>
      </c>
      <c r="C176" s="526" t="s">
        <v>513</v>
      </c>
      <c r="D176" s="526" t="s">
        <v>720</v>
      </c>
      <c r="E176" s="526" t="s">
        <v>2175</v>
      </c>
      <c r="F176" s="526" t="s">
        <v>2295</v>
      </c>
      <c r="G176" s="526" t="s">
        <v>2296</v>
      </c>
      <c r="H176" s="530"/>
      <c r="I176" s="530"/>
      <c r="J176" s="526"/>
      <c r="K176" s="526"/>
      <c r="L176" s="530">
        <v>10</v>
      </c>
      <c r="M176" s="530">
        <v>1770</v>
      </c>
      <c r="N176" s="526">
        <v>1</v>
      </c>
      <c r="O176" s="526">
        <v>177</v>
      </c>
      <c r="P176" s="530"/>
      <c r="Q176" s="530"/>
      <c r="R176" s="544"/>
      <c r="S176" s="531"/>
    </row>
    <row r="177" spans="1:19" ht="14.4" customHeight="1" x14ac:dyDescent="0.3">
      <c r="A177" s="525" t="s">
        <v>2162</v>
      </c>
      <c r="B177" s="526" t="s">
        <v>2194</v>
      </c>
      <c r="C177" s="526" t="s">
        <v>513</v>
      </c>
      <c r="D177" s="526" t="s">
        <v>2155</v>
      </c>
      <c r="E177" s="526" t="s">
        <v>2175</v>
      </c>
      <c r="F177" s="526" t="s">
        <v>2243</v>
      </c>
      <c r="G177" s="526" t="s">
        <v>2244</v>
      </c>
      <c r="H177" s="530"/>
      <c r="I177" s="530"/>
      <c r="J177" s="526"/>
      <c r="K177" s="526"/>
      <c r="L177" s="530">
        <v>15</v>
      </c>
      <c r="M177" s="530">
        <v>3195</v>
      </c>
      <c r="N177" s="526">
        <v>1</v>
      </c>
      <c r="O177" s="526">
        <v>213</v>
      </c>
      <c r="P177" s="530"/>
      <c r="Q177" s="530"/>
      <c r="R177" s="544"/>
      <c r="S177" s="531"/>
    </row>
    <row r="178" spans="1:19" ht="14.4" customHeight="1" x14ac:dyDescent="0.3">
      <c r="A178" s="525" t="s">
        <v>2162</v>
      </c>
      <c r="B178" s="526" t="s">
        <v>2194</v>
      </c>
      <c r="C178" s="526" t="s">
        <v>513</v>
      </c>
      <c r="D178" s="526" t="s">
        <v>2155</v>
      </c>
      <c r="E178" s="526" t="s">
        <v>2175</v>
      </c>
      <c r="F178" s="526" t="s">
        <v>2245</v>
      </c>
      <c r="G178" s="526" t="s">
        <v>2246</v>
      </c>
      <c r="H178" s="530">
        <v>1</v>
      </c>
      <c r="I178" s="530">
        <v>151</v>
      </c>
      <c r="J178" s="526">
        <v>8.8563049853372433E-2</v>
      </c>
      <c r="K178" s="526">
        <v>151</v>
      </c>
      <c r="L178" s="530">
        <v>11</v>
      </c>
      <c r="M178" s="530">
        <v>1705</v>
      </c>
      <c r="N178" s="526">
        <v>1</v>
      </c>
      <c r="O178" s="526">
        <v>155</v>
      </c>
      <c r="P178" s="530"/>
      <c r="Q178" s="530"/>
      <c r="R178" s="544"/>
      <c r="S178" s="531"/>
    </row>
    <row r="179" spans="1:19" ht="14.4" customHeight="1" x14ac:dyDescent="0.3">
      <c r="A179" s="525" t="s">
        <v>2162</v>
      </c>
      <c r="B179" s="526" t="s">
        <v>2194</v>
      </c>
      <c r="C179" s="526" t="s">
        <v>513</v>
      </c>
      <c r="D179" s="526" t="s">
        <v>2155</v>
      </c>
      <c r="E179" s="526" t="s">
        <v>2175</v>
      </c>
      <c r="F179" s="526" t="s">
        <v>2247</v>
      </c>
      <c r="G179" s="526" t="s">
        <v>2248</v>
      </c>
      <c r="H179" s="530"/>
      <c r="I179" s="530"/>
      <c r="J179" s="526"/>
      <c r="K179" s="526"/>
      <c r="L179" s="530">
        <v>14</v>
      </c>
      <c r="M179" s="530">
        <v>2618</v>
      </c>
      <c r="N179" s="526">
        <v>1</v>
      </c>
      <c r="O179" s="526">
        <v>187</v>
      </c>
      <c r="P179" s="530"/>
      <c r="Q179" s="530"/>
      <c r="R179" s="544"/>
      <c r="S179" s="531"/>
    </row>
    <row r="180" spans="1:19" ht="14.4" customHeight="1" x14ac:dyDescent="0.3">
      <c r="A180" s="525" t="s">
        <v>2162</v>
      </c>
      <c r="B180" s="526" t="s">
        <v>2194</v>
      </c>
      <c r="C180" s="526" t="s">
        <v>513</v>
      </c>
      <c r="D180" s="526" t="s">
        <v>2155</v>
      </c>
      <c r="E180" s="526" t="s">
        <v>2175</v>
      </c>
      <c r="F180" s="526" t="s">
        <v>2249</v>
      </c>
      <c r="G180" s="526" t="s">
        <v>2250</v>
      </c>
      <c r="H180" s="530"/>
      <c r="I180" s="530"/>
      <c r="J180" s="526"/>
      <c r="K180" s="526"/>
      <c r="L180" s="530">
        <v>12</v>
      </c>
      <c r="M180" s="530">
        <v>1536</v>
      </c>
      <c r="N180" s="526">
        <v>1</v>
      </c>
      <c r="O180" s="526">
        <v>128</v>
      </c>
      <c r="P180" s="530"/>
      <c r="Q180" s="530"/>
      <c r="R180" s="544"/>
      <c r="S180" s="531"/>
    </row>
    <row r="181" spans="1:19" ht="14.4" customHeight="1" x14ac:dyDescent="0.3">
      <c r="A181" s="525" t="s">
        <v>2162</v>
      </c>
      <c r="B181" s="526" t="s">
        <v>2194</v>
      </c>
      <c r="C181" s="526" t="s">
        <v>513</v>
      </c>
      <c r="D181" s="526" t="s">
        <v>2155</v>
      </c>
      <c r="E181" s="526" t="s">
        <v>2175</v>
      </c>
      <c r="F181" s="526" t="s">
        <v>2251</v>
      </c>
      <c r="G181" s="526" t="s">
        <v>2252</v>
      </c>
      <c r="H181" s="530">
        <v>1</v>
      </c>
      <c r="I181" s="530">
        <v>219</v>
      </c>
      <c r="J181" s="526">
        <v>1.6099389840476364E-2</v>
      </c>
      <c r="K181" s="526">
        <v>219</v>
      </c>
      <c r="L181" s="530">
        <v>61</v>
      </c>
      <c r="M181" s="530">
        <v>13603</v>
      </c>
      <c r="N181" s="526">
        <v>1</v>
      </c>
      <c r="O181" s="526">
        <v>223</v>
      </c>
      <c r="P181" s="530"/>
      <c r="Q181" s="530"/>
      <c r="R181" s="544"/>
      <c r="S181" s="531"/>
    </row>
    <row r="182" spans="1:19" ht="14.4" customHeight="1" x14ac:dyDescent="0.3">
      <c r="A182" s="525" t="s">
        <v>2162</v>
      </c>
      <c r="B182" s="526" t="s">
        <v>2194</v>
      </c>
      <c r="C182" s="526" t="s">
        <v>513</v>
      </c>
      <c r="D182" s="526" t="s">
        <v>2155</v>
      </c>
      <c r="E182" s="526" t="s">
        <v>2175</v>
      </c>
      <c r="F182" s="526" t="s">
        <v>2253</v>
      </c>
      <c r="G182" s="526" t="s">
        <v>2254</v>
      </c>
      <c r="H182" s="530"/>
      <c r="I182" s="530"/>
      <c r="J182" s="526"/>
      <c r="K182" s="526"/>
      <c r="L182" s="530">
        <v>5</v>
      </c>
      <c r="M182" s="530">
        <v>1115</v>
      </c>
      <c r="N182" s="526">
        <v>1</v>
      </c>
      <c r="O182" s="526">
        <v>223</v>
      </c>
      <c r="P182" s="530"/>
      <c r="Q182" s="530"/>
      <c r="R182" s="544"/>
      <c r="S182" s="531"/>
    </row>
    <row r="183" spans="1:19" ht="14.4" customHeight="1" x14ac:dyDescent="0.3">
      <c r="A183" s="525" t="s">
        <v>2162</v>
      </c>
      <c r="B183" s="526" t="s">
        <v>2194</v>
      </c>
      <c r="C183" s="526" t="s">
        <v>513</v>
      </c>
      <c r="D183" s="526" t="s">
        <v>2155</v>
      </c>
      <c r="E183" s="526" t="s">
        <v>2175</v>
      </c>
      <c r="F183" s="526" t="s">
        <v>2257</v>
      </c>
      <c r="G183" s="526" t="s">
        <v>2258</v>
      </c>
      <c r="H183" s="530"/>
      <c r="I183" s="530"/>
      <c r="J183" s="526"/>
      <c r="K183" s="526"/>
      <c r="L183" s="530">
        <v>9</v>
      </c>
      <c r="M183" s="530">
        <v>2025</v>
      </c>
      <c r="N183" s="526">
        <v>1</v>
      </c>
      <c r="O183" s="526">
        <v>225</v>
      </c>
      <c r="P183" s="530"/>
      <c r="Q183" s="530"/>
      <c r="R183" s="544"/>
      <c r="S183" s="531"/>
    </row>
    <row r="184" spans="1:19" ht="14.4" customHeight="1" x14ac:dyDescent="0.3">
      <c r="A184" s="525" t="s">
        <v>2162</v>
      </c>
      <c r="B184" s="526" t="s">
        <v>2194</v>
      </c>
      <c r="C184" s="526" t="s">
        <v>513</v>
      </c>
      <c r="D184" s="526" t="s">
        <v>2155</v>
      </c>
      <c r="E184" s="526" t="s">
        <v>2175</v>
      </c>
      <c r="F184" s="526" t="s">
        <v>2295</v>
      </c>
      <c r="G184" s="526" t="s">
        <v>2296</v>
      </c>
      <c r="H184" s="530"/>
      <c r="I184" s="530"/>
      <c r="J184" s="526"/>
      <c r="K184" s="526"/>
      <c r="L184" s="530">
        <v>34</v>
      </c>
      <c r="M184" s="530">
        <v>6018</v>
      </c>
      <c r="N184" s="526">
        <v>1</v>
      </c>
      <c r="O184" s="526">
        <v>177</v>
      </c>
      <c r="P184" s="530"/>
      <c r="Q184" s="530"/>
      <c r="R184" s="544"/>
      <c r="S184" s="531"/>
    </row>
    <row r="185" spans="1:19" ht="14.4" customHeight="1" x14ac:dyDescent="0.3">
      <c r="A185" s="525" t="s">
        <v>2162</v>
      </c>
      <c r="B185" s="526" t="s">
        <v>2194</v>
      </c>
      <c r="C185" s="526" t="s">
        <v>513</v>
      </c>
      <c r="D185" s="526" t="s">
        <v>2155</v>
      </c>
      <c r="E185" s="526" t="s">
        <v>2175</v>
      </c>
      <c r="F185" s="526" t="s">
        <v>2313</v>
      </c>
      <c r="G185" s="526" t="s">
        <v>2314</v>
      </c>
      <c r="H185" s="530"/>
      <c r="I185" s="530"/>
      <c r="J185" s="526"/>
      <c r="K185" s="526"/>
      <c r="L185" s="530">
        <v>18</v>
      </c>
      <c r="M185" s="530">
        <v>2790</v>
      </c>
      <c r="N185" s="526">
        <v>1</v>
      </c>
      <c r="O185" s="526">
        <v>155</v>
      </c>
      <c r="P185" s="530"/>
      <c r="Q185" s="530"/>
      <c r="R185" s="544"/>
      <c r="S185" s="531"/>
    </row>
    <row r="186" spans="1:19" ht="14.4" customHeight="1" x14ac:dyDescent="0.3">
      <c r="A186" s="525" t="s">
        <v>2162</v>
      </c>
      <c r="B186" s="526" t="s">
        <v>2194</v>
      </c>
      <c r="C186" s="526" t="s">
        <v>513</v>
      </c>
      <c r="D186" s="526" t="s">
        <v>2155</v>
      </c>
      <c r="E186" s="526" t="s">
        <v>2175</v>
      </c>
      <c r="F186" s="526" t="s">
        <v>2315</v>
      </c>
      <c r="G186" s="526" t="s">
        <v>2316</v>
      </c>
      <c r="H186" s="530"/>
      <c r="I186" s="530"/>
      <c r="J186" s="526"/>
      <c r="K186" s="526"/>
      <c r="L186" s="530">
        <v>10</v>
      </c>
      <c r="M186" s="530">
        <v>1990</v>
      </c>
      <c r="N186" s="526">
        <v>1</v>
      </c>
      <c r="O186" s="526">
        <v>199</v>
      </c>
      <c r="P186" s="530"/>
      <c r="Q186" s="530"/>
      <c r="R186" s="544"/>
      <c r="S186" s="531"/>
    </row>
    <row r="187" spans="1:19" ht="14.4" customHeight="1" x14ac:dyDescent="0.3">
      <c r="A187" s="525" t="s">
        <v>2162</v>
      </c>
      <c r="B187" s="526" t="s">
        <v>2194</v>
      </c>
      <c r="C187" s="526" t="s">
        <v>513</v>
      </c>
      <c r="D187" s="526" t="s">
        <v>2155</v>
      </c>
      <c r="E187" s="526" t="s">
        <v>2175</v>
      </c>
      <c r="F187" s="526" t="s">
        <v>2323</v>
      </c>
      <c r="G187" s="526" t="s">
        <v>2324</v>
      </c>
      <c r="H187" s="530"/>
      <c r="I187" s="530"/>
      <c r="J187" s="526"/>
      <c r="K187" s="526"/>
      <c r="L187" s="530">
        <v>15</v>
      </c>
      <c r="M187" s="530">
        <v>2445</v>
      </c>
      <c r="N187" s="526">
        <v>1</v>
      </c>
      <c r="O187" s="526">
        <v>163</v>
      </c>
      <c r="P187" s="530"/>
      <c r="Q187" s="530"/>
      <c r="R187" s="544"/>
      <c r="S187" s="531"/>
    </row>
    <row r="188" spans="1:19" ht="14.4" customHeight="1" x14ac:dyDescent="0.3">
      <c r="A188" s="525" t="s">
        <v>2162</v>
      </c>
      <c r="B188" s="526" t="s">
        <v>2194</v>
      </c>
      <c r="C188" s="526" t="s">
        <v>513</v>
      </c>
      <c r="D188" s="526" t="s">
        <v>2155</v>
      </c>
      <c r="E188" s="526" t="s">
        <v>2175</v>
      </c>
      <c r="F188" s="526" t="s">
        <v>2329</v>
      </c>
      <c r="G188" s="526" t="s">
        <v>2330</v>
      </c>
      <c r="H188" s="530"/>
      <c r="I188" s="530"/>
      <c r="J188" s="526"/>
      <c r="K188" s="526"/>
      <c r="L188" s="530">
        <v>3</v>
      </c>
      <c r="M188" s="530">
        <v>489</v>
      </c>
      <c r="N188" s="526">
        <v>1</v>
      </c>
      <c r="O188" s="526">
        <v>163</v>
      </c>
      <c r="P188" s="530"/>
      <c r="Q188" s="530"/>
      <c r="R188" s="544"/>
      <c r="S188" s="531"/>
    </row>
    <row r="189" spans="1:19" ht="14.4" customHeight="1" x14ac:dyDescent="0.3">
      <c r="A189" s="525" t="s">
        <v>2162</v>
      </c>
      <c r="B189" s="526" t="s">
        <v>2194</v>
      </c>
      <c r="C189" s="526" t="s">
        <v>513</v>
      </c>
      <c r="D189" s="526" t="s">
        <v>723</v>
      </c>
      <c r="E189" s="526" t="s">
        <v>2164</v>
      </c>
      <c r="F189" s="526" t="s">
        <v>2195</v>
      </c>
      <c r="G189" s="526" t="s">
        <v>603</v>
      </c>
      <c r="H189" s="530">
        <v>1</v>
      </c>
      <c r="I189" s="530">
        <v>1711.26</v>
      </c>
      <c r="J189" s="526"/>
      <c r="K189" s="526">
        <v>1711.26</v>
      </c>
      <c r="L189" s="530"/>
      <c r="M189" s="530"/>
      <c r="N189" s="526"/>
      <c r="O189" s="526"/>
      <c r="P189" s="530"/>
      <c r="Q189" s="530"/>
      <c r="R189" s="544"/>
      <c r="S189" s="531"/>
    </row>
    <row r="190" spans="1:19" ht="14.4" customHeight="1" x14ac:dyDescent="0.3">
      <c r="A190" s="525" t="s">
        <v>2162</v>
      </c>
      <c r="B190" s="526" t="s">
        <v>2194</v>
      </c>
      <c r="C190" s="526" t="s">
        <v>513</v>
      </c>
      <c r="D190" s="526" t="s">
        <v>723</v>
      </c>
      <c r="E190" s="526" t="s">
        <v>2164</v>
      </c>
      <c r="F190" s="526" t="s">
        <v>2196</v>
      </c>
      <c r="G190" s="526" t="s">
        <v>690</v>
      </c>
      <c r="H190" s="530">
        <v>1</v>
      </c>
      <c r="I190" s="530">
        <v>2555.3000000000002</v>
      </c>
      <c r="J190" s="526">
        <v>0.46254964357991307</v>
      </c>
      <c r="K190" s="526">
        <v>2555.3000000000002</v>
      </c>
      <c r="L190" s="530">
        <v>2.04</v>
      </c>
      <c r="M190" s="530">
        <v>5524.38</v>
      </c>
      <c r="N190" s="526">
        <v>1</v>
      </c>
      <c r="O190" s="526">
        <v>2708.0294117647059</v>
      </c>
      <c r="P190" s="530"/>
      <c r="Q190" s="530"/>
      <c r="R190" s="544"/>
      <c r="S190" s="531"/>
    </row>
    <row r="191" spans="1:19" ht="14.4" customHeight="1" x14ac:dyDescent="0.3">
      <c r="A191" s="525" t="s">
        <v>2162</v>
      </c>
      <c r="B191" s="526" t="s">
        <v>2194</v>
      </c>
      <c r="C191" s="526" t="s">
        <v>513</v>
      </c>
      <c r="D191" s="526" t="s">
        <v>723</v>
      </c>
      <c r="E191" s="526" t="s">
        <v>2164</v>
      </c>
      <c r="F191" s="526" t="s">
        <v>2197</v>
      </c>
      <c r="G191" s="526" t="s">
        <v>690</v>
      </c>
      <c r="H191" s="530">
        <v>0.2</v>
      </c>
      <c r="I191" s="530">
        <v>1277.6500000000001</v>
      </c>
      <c r="J191" s="526">
        <v>0.23589939587302997</v>
      </c>
      <c r="K191" s="526">
        <v>6388.25</v>
      </c>
      <c r="L191" s="530">
        <v>0.8</v>
      </c>
      <c r="M191" s="530">
        <v>5416.08</v>
      </c>
      <c r="N191" s="526">
        <v>1</v>
      </c>
      <c r="O191" s="526">
        <v>6770.0999999999995</v>
      </c>
      <c r="P191" s="530">
        <v>0.2</v>
      </c>
      <c r="Q191" s="530">
        <v>1354.02</v>
      </c>
      <c r="R191" s="544">
        <v>0.25</v>
      </c>
      <c r="S191" s="531">
        <v>6770.0999999999995</v>
      </c>
    </row>
    <row r="192" spans="1:19" ht="14.4" customHeight="1" x14ac:dyDescent="0.3">
      <c r="A192" s="525" t="s">
        <v>2162</v>
      </c>
      <c r="B192" s="526" t="s">
        <v>2194</v>
      </c>
      <c r="C192" s="526" t="s">
        <v>513</v>
      </c>
      <c r="D192" s="526" t="s">
        <v>723</v>
      </c>
      <c r="E192" s="526" t="s">
        <v>2164</v>
      </c>
      <c r="F192" s="526" t="s">
        <v>2199</v>
      </c>
      <c r="G192" s="526" t="s">
        <v>597</v>
      </c>
      <c r="H192" s="530">
        <v>2.8</v>
      </c>
      <c r="I192" s="530">
        <v>2663.7400000000002</v>
      </c>
      <c r="J192" s="526">
        <v>2.6509623614179656</v>
      </c>
      <c r="K192" s="526">
        <v>951.3357142857144</v>
      </c>
      <c r="L192" s="530">
        <v>1</v>
      </c>
      <c r="M192" s="530">
        <v>1004.82</v>
      </c>
      <c r="N192" s="526">
        <v>1</v>
      </c>
      <c r="O192" s="526">
        <v>1004.82</v>
      </c>
      <c r="P192" s="530"/>
      <c r="Q192" s="530"/>
      <c r="R192" s="544"/>
      <c r="S192" s="531"/>
    </row>
    <row r="193" spans="1:19" ht="14.4" customHeight="1" x14ac:dyDescent="0.3">
      <c r="A193" s="525" t="s">
        <v>2162</v>
      </c>
      <c r="B193" s="526" t="s">
        <v>2194</v>
      </c>
      <c r="C193" s="526" t="s">
        <v>513</v>
      </c>
      <c r="D193" s="526" t="s">
        <v>723</v>
      </c>
      <c r="E193" s="526" t="s">
        <v>2164</v>
      </c>
      <c r="F193" s="526" t="s">
        <v>2200</v>
      </c>
      <c r="G193" s="526" t="s">
        <v>633</v>
      </c>
      <c r="H193" s="530">
        <v>0.05</v>
      </c>
      <c r="I193" s="530">
        <v>494.39</v>
      </c>
      <c r="J193" s="526"/>
      <c r="K193" s="526">
        <v>9887.7999999999993</v>
      </c>
      <c r="L193" s="530"/>
      <c r="M193" s="530"/>
      <c r="N193" s="526"/>
      <c r="O193" s="526"/>
      <c r="P193" s="530"/>
      <c r="Q193" s="530"/>
      <c r="R193" s="544"/>
      <c r="S193" s="531"/>
    </row>
    <row r="194" spans="1:19" ht="14.4" customHeight="1" x14ac:dyDescent="0.3">
      <c r="A194" s="525" t="s">
        <v>2162</v>
      </c>
      <c r="B194" s="526" t="s">
        <v>2194</v>
      </c>
      <c r="C194" s="526" t="s">
        <v>513</v>
      </c>
      <c r="D194" s="526" t="s">
        <v>723</v>
      </c>
      <c r="E194" s="526" t="s">
        <v>2164</v>
      </c>
      <c r="F194" s="526" t="s">
        <v>2204</v>
      </c>
      <c r="G194" s="526" t="s">
        <v>592</v>
      </c>
      <c r="H194" s="530">
        <v>11</v>
      </c>
      <c r="I194" s="530">
        <v>10261.02</v>
      </c>
      <c r="J194" s="526">
        <v>2.75</v>
      </c>
      <c r="K194" s="526">
        <v>932.82</v>
      </c>
      <c r="L194" s="530">
        <v>4</v>
      </c>
      <c r="M194" s="530">
        <v>3731.28</v>
      </c>
      <c r="N194" s="526">
        <v>1</v>
      </c>
      <c r="O194" s="526">
        <v>932.82</v>
      </c>
      <c r="P194" s="530">
        <v>1</v>
      </c>
      <c r="Q194" s="530">
        <v>843.46</v>
      </c>
      <c r="R194" s="544">
        <v>0.2260511138268905</v>
      </c>
      <c r="S194" s="531">
        <v>843.46</v>
      </c>
    </row>
    <row r="195" spans="1:19" ht="14.4" customHeight="1" x14ac:dyDescent="0.3">
      <c r="A195" s="525" t="s">
        <v>2162</v>
      </c>
      <c r="B195" s="526" t="s">
        <v>2194</v>
      </c>
      <c r="C195" s="526" t="s">
        <v>513</v>
      </c>
      <c r="D195" s="526" t="s">
        <v>723</v>
      </c>
      <c r="E195" s="526" t="s">
        <v>2164</v>
      </c>
      <c r="F195" s="526" t="s">
        <v>2206</v>
      </c>
      <c r="G195" s="526" t="s">
        <v>607</v>
      </c>
      <c r="H195" s="530">
        <v>0.42000000000000004</v>
      </c>
      <c r="I195" s="530">
        <v>1859.34</v>
      </c>
      <c r="J195" s="526">
        <v>2.1</v>
      </c>
      <c r="K195" s="526">
        <v>4426.9999999999991</v>
      </c>
      <c r="L195" s="530">
        <v>0.2</v>
      </c>
      <c r="M195" s="530">
        <v>885.4</v>
      </c>
      <c r="N195" s="526">
        <v>1</v>
      </c>
      <c r="O195" s="526">
        <v>4427</v>
      </c>
      <c r="P195" s="530">
        <v>0.2</v>
      </c>
      <c r="Q195" s="530">
        <v>909.52</v>
      </c>
      <c r="R195" s="544">
        <v>1.027241924553874</v>
      </c>
      <c r="S195" s="531">
        <v>4547.5999999999995</v>
      </c>
    </row>
    <row r="196" spans="1:19" ht="14.4" customHeight="1" x14ac:dyDescent="0.3">
      <c r="A196" s="525" t="s">
        <v>2162</v>
      </c>
      <c r="B196" s="526" t="s">
        <v>2194</v>
      </c>
      <c r="C196" s="526" t="s">
        <v>513</v>
      </c>
      <c r="D196" s="526" t="s">
        <v>723</v>
      </c>
      <c r="E196" s="526" t="s">
        <v>2164</v>
      </c>
      <c r="F196" s="526" t="s">
        <v>2207</v>
      </c>
      <c r="G196" s="526" t="s">
        <v>607</v>
      </c>
      <c r="H196" s="530">
        <v>0.12000000000000001</v>
      </c>
      <c r="I196" s="530">
        <v>1062.48</v>
      </c>
      <c r="J196" s="526">
        <v>0.70588235294117652</v>
      </c>
      <c r="K196" s="526">
        <v>8854</v>
      </c>
      <c r="L196" s="530">
        <v>0.17</v>
      </c>
      <c r="M196" s="530">
        <v>1505.1799999999998</v>
      </c>
      <c r="N196" s="526">
        <v>1</v>
      </c>
      <c r="O196" s="526">
        <v>8853.9999999999982</v>
      </c>
      <c r="P196" s="530"/>
      <c r="Q196" s="530"/>
      <c r="R196" s="544"/>
      <c r="S196" s="531"/>
    </row>
    <row r="197" spans="1:19" ht="14.4" customHeight="1" x14ac:dyDescent="0.3">
      <c r="A197" s="525" t="s">
        <v>2162</v>
      </c>
      <c r="B197" s="526" t="s">
        <v>2194</v>
      </c>
      <c r="C197" s="526" t="s">
        <v>513</v>
      </c>
      <c r="D197" s="526" t="s">
        <v>723</v>
      </c>
      <c r="E197" s="526" t="s">
        <v>2164</v>
      </c>
      <c r="F197" s="526" t="s">
        <v>2208</v>
      </c>
      <c r="G197" s="526" t="s">
        <v>675</v>
      </c>
      <c r="H197" s="530">
        <v>0.1</v>
      </c>
      <c r="I197" s="530">
        <v>194.93</v>
      </c>
      <c r="J197" s="526"/>
      <c r="K197" s="526">
        <v>1949.3</v>
      </c>
      <c r="L197" s="530"/>
      <c r="M197" s="530"/>
      <c r="N197" s="526"/>
      <c r="O197" s="526"/>
      <c r="P197" s="530"/>
      <c r="Q197" s="530"/>
      <c r="R197" s="544"/>
      <c r="S197" s="531"/>
    </row>
    <row r="198" spans="1:19" ht="14.4" customHeight="1" x14ac:dyDescent="0.3">
      <c r="A198" s="525" t="s">
        <v>2162</v>
      </c>
      <c r="B198" s="526" t="s">
        <v>2194</v>
      </c>
      <c r="C198" s="526" t="s">
        <v>513</v>
      </c>
      <c r="D198" s="526" t="s">
        <v>723</v>
      </c>
      <c r="E198" s="526" t="s">
        <v>2164</v>
      </c>
      <c r="F198" s="526" t="s">
        <v>2209</v>
      </c>
      <c r="G198" s="526" t="s">
        <v>607</v>
      </c>
      <c r="H198" s="530">
        <v>1.9</v>
      </c>
      <c r="I198" s="530">
        <v>3364.5199999999995</v>
      </c>
      <c r="J198" s="526">
        <v>1.4875803584850602</v>
      </c>
      <c r="K198" s="526">
        <v>1770.7999999999997</v>
      </c>
      <c r="L198" s="530">
        <v>1.25</v>
      </c>
      <c r="M198" s="530">
        <v>2261.7399999999998</v>
      </c>
      <c r="N198" s="526">
        <v>1</v>
      </c>
      <c r="O198" s="526">
        <v>1809.3919999999998</v>
      </c>
      <c r="P198" s="530">
        <v>1.5</v>
      </c>
      <c r="Q198" s="530">
        <v>2728.55</v>
      </c>
      <c r="R198" s="544">
        <v>1.2063941920822023</v>
      </c>
      <c r="S198" s="531">
        <v>1819.0333333333335</v>
      </c>
    </row>
    <row r="199" spans="1:19" ht="14.4" customHeight="1" x14ac:dyDescent="0.3">
      <c r="A199" s="525" t="s">
        <v>2162</v>
      </c>
      <c r="B199" s="526" t="s">
        <v>2194</v>
      </c>
      <c r="C199" s="526" t="s">
        <v>513</v>
      </c>
      <c r="D199" s="526" t="s">
        <v>723</v>
      </c>
      <c r="E199" s="526" t="s">
        <v>2164</v>
      </c>
      <c r="F199" s="526" t="s">
        <v>2210</v>
      </c>
      <c r="G199" s="526" t="s">
        <v>599</v>
      </c>
      <c r="H199" s="530">
        <v>0.85000000000000009</v>
      </c>
      <c r="I199" s="530">
        <v>377.74</v>
      </c>
      <c r="J199" s="526">
        <v>0.85857805255023179</v>
      </c>
      <c r="K199" s="526">
        <v>444.4</v>
      </c>
      <c r="L199" s="530">
        <v>0.85</v>
      </c>
      <c r="M199" s="530">
        <v>439.96000000000004</v>
      </c>
      <c r="N199" s="526">
        <v>1</v>
      </c>
      <c r="O199" s="526">
        <v>517.6</v>
      </c>
      <c r="P199" s="530"/>
      <c r="Q199" s="530"/>
      <c r="R199" s="544"/>
      <c r="S199" s="531"/>
    </row>
    <row r="200" spans="1:19" ht="14.4" customHeight="1" x14ac:dyDescent="0.3">
      <c r="A200" s="525" t="s">
        <v>2162</v>
      </c>
      <c r="B200" s="526" t="s">
        <v>2194</v>
      </c>
      <c r="C200" s="526" t="s">
        <v>513</v>
      </c>
      <c r="D200" s="526" t="s">
        <v>723</v>
      </c>
      <c r="E200" s="526" t="s">
        <v>2164</v>
      </c>
      <c r="F200" s="526" t="s">
        <v>2211</v>
      </c>
      <c r="G200" s="526" t="s">
        <v>601</v>
      </c>
      <c r="H200" s="530"/>
      <c r="I200" s="530"/>
      <c r="J200" s="526"/>
      <c r="K200" s="526"/>
      <c r="L200" s="530">
        <v>0.05</v>
      </c>
      <c r="M200" s="530">
        <v>45.19</v>
      </c>
      <c r="N200" s="526">
        <v>1</v>
      </c>
      <c r="O200" s="526">
        <v>903.8</v>
      </c>
      <c r="P200" s="530"/>
      <c r="Q200" s="530"/>
      <c r="R200" s="544"/>
      <c r="S200" s="531"/>
    </row>
    <row r="201" spans="1:19" ht="14.4" customHeight="1" x14ac:dyDescent="0.3">
      <c r="A201" s="525" t="s">
        <v>2162</v>
      </c>
      <c r="B201" s="526" t="s">
        <v>2194</v>
      </c>
      <c r="C201" s="526" t="s">
        <v>513</v>
      </c>
      <c r="D201" s="526" t="s">
        <v>723</v>
      </c>
      <c r="E201" s="526" t="s">
        <v>2164</v>
      </c>
      <c r="F201" s="526" t="s">
        <v>2212</v>
      </c>
      <c r="G201" s="526" t="s">
        <v>607</v>
      </c>
      <c r="H201" s="530">
        <v>0.03</v>
      </c>
      <c r="I201" s="530">
        <v>1168.73</v>
      </c>
      <c r="J201" s="526">
        <v>0.3244579550817579</v>
      </c>
      <c r="K201" s="526">
        <v>38957.666666666672</v>
      </c>
      <c r="L201" s="530">
        <v>0.11</v>
      </c>
      <c r="M201" s="530">
        <v>3602.1</v>
      </c>
      <c r="N201" s="526">
        <v>1</v>
      </c>
      <c r="O201" s="526">
        <v>32746.363636363636</v>
      </c>
      <c r="P201" s="530"/>
      <c r="Q201" s="530"/>
      <c r="R201" s="544"/>
      <c r="S201" s="531"/>
    </row>
    <row r="202" spans="1:19" ht="14.4" customHeight="1" x14ac:dyDescent="0.3">
      <c r="A202" s="525" t="s">
        <v>2162</v>
      </c>
      <c r="B202" s="526" t="s">
        <v>2194</v>
      </c>
      <c r="C202" s="526" t="s">
        <v>513</v>
      </c>
      <c r="D202" s="526" t="s">
        <v>723</v>
      </c>
      <c r="E202" s="526" t="s">
        <v>2175</v>
      </c>
      <c r="F202" s="526" t="s">
        <v>2241</v>
      </c>
      <c r="G202" s="526" t="s">
        <v>2242</v>
      </c>
      <c r="H202" s="530"/>
      <c r="I202" s="530"/>
      <c r="J202" s="526"/>
      <c r="K202" s="526"/>
      <c r="L202" s="530">
        <v>1</v>
      </c>
      <c r="M202" s="530">
        <v>205</v>
      </c>
      <c r="N202" s="526">
        <v>1</v>
      </c>
      <c r="O202" s="526">
        <v>205</v>
      </c>
      <c r="P202" s="530"/>
      <c r="Q202" s="530"/>
      <c r="R202" s="544"/>
      <c r="S202" s="531"/>
    </row>
    <row r="203" spans="1:19" ht="14.4" customHeight="1" x14ac:dyDescent="0.3">
      <c r="A203" s="525" t="s">
        <v>2162</v>
      </c>
      <c r="B203" s="526" t="s">
        <v>2194</v>
      </c>
      <c r="C203" s="526" t="s">
        <v>513</v>
      </c>
      <c r="D203" s="526" t="s">
        <v>723</v>
      </c>
      <c r="E203" s="526" t="s">
        <v>2175</v>
      </c>
      <c r="F203" s="526" t="s">
        <v>2176</v>
      </c>
      <c r="G203" s="526" t="s">
        <v>2177</v>
      </c>
      <c r="H203" s="530"/>
      <c r="I203" s="530"/>
      <c r="J203" s="526"/>
      <c r="K203" s="526"/>
      <c r="L203" s="530">
        <v>2</v>
      </c>
      <c r="M203" s="530">
        <v>74</v>
      </c>
      <c r="N203" s="526">
        <v>1</v>
      </c>
      <c r="O203" s="526">
        <v>37</v>
      </c>
      <c r="P203" s="530"/>
      <c r="Q203" s="530"/>
      <c r="R203" s="544"/>
      <c r="S203" s="531"/>
    </row>
    <row r="204" spans="1:19" ht="14.4" customHeight="1" x14ac:dyDescent="0.3">
      <c r="A204" s="525" t="s">
        <v>2162</v>
      </c>
      <c r="B204" s="526" t="s">
        <v>2194</v>
      </c>
      <c r="C204" s="526" t="s">
        <v>513</v>
      </c>
      <c r="D204" s="526" t="s">
        <v>723</v>
      </c>
      <c r="E204" s="526" t="s">
        <v>2175</v>
      </c>
      <c r="F204" s="526" t="s">
        <v>2243</v>
      </c>
      <c r="G204" s="526" t="s">
        <v>2244</v>
      </c>
      <c r="H204" s="530">
        <v>82</v>
      </c>
      <c r="I204" s="530">
        <v>16974</v>
      </c>
      <c r="J204" s="526">
        <v>1.5938028169014085</v>
      </c>
      <c r="K204" s="526">
        <v>207</v>
      </c>
      <c r="L204" s="530">
        <v>50</v>
      </c>
      <c r="M204" s="530">
        <v>10650</v>
      </c>
      <c r="N204" s="526">
        <v>1</v>
      </c>
      <c r="O204" s="526">
        <v>213</v>
      </c>
      <c r="P204" s="530">
        <v>12</v>
      </c>
      <c r="Q204" s="530">
        <v>2556</v>
      </c>
      <c r="R204" s="544">
        <v>0.24</v>
      </c>
      <c r="S204" s="531">
        <v>213</v>
      </c>
    </row>
    <row r="205" spans="1:19" ht="14.4" customHeight="1" x14ac:dyDescent="0.3">
      <c r="A205" s="525" t="s">
        <v>2162</v>
      </c>
      <c r="B205" s="526" t="s">
        <v>2194</v>
      </c>
      <c r="C205" s="526" t="s">
        <v>513</v>
      </c>
      <c r="D205" s="526" t="s">
        <v>723</v>
      </c>
      <c r="E205" s="526" t="s">
        <v>2175</v>
      </c>
      <c r="F205" s="526" t="s">
        <v>2245</v>
      </c>
      <c r="G205" s="526" t="s">
        <v>2246</v>
      </c>
      <c r="H205" s="530">
        <v>107</v>
      </c>
      <c r="I205" s="530">
        <v>16157</v>
      </c>
      <c r="J205" s="526">
        <v>1.0120263075477607</v>
      </c>
      <c r="K205" s="526">
        <v>151</v>
      </c>
      <c r="L205" s="530">
        <v>103</v>
      </c>
      <c r="M205" s="530">
        <v>15965</v>
      </c>
      <c r="N205" s="526">
        <v>1</v>
      </c>
      <c r="O205" s="526">
        <v>155</v>
      </c>
      <c r="P205" s="530">
        <v>29</v>
      </c>
      <c r="Q205" s="530">
        <v>4495</v>
      </c>
      <c r="R205" s="544">
        <v>0.28155339805825241</v>
      </c>
      <c r="S205" s="531">
        <v>155</v>
      </c>
    </row>
    <row r="206" spans="1:19" ht="14.4" customHeight="1" x14ac:dyDescent="0.3">
      <c r="A206" s="525" t="s">
        <v>2162</v>
      </c>
      <c r="B206" s="526" t="s">
        <v>2194</v>
      </c>
      <c r="C206" s="526" t="s">
        <v>513</v>
      </c>
      <c r="D206" s="526" t="s">
        <v>723</v>
      </c>
      <c r="E206" s="526" t="s">
        <v>2175</v>
      </c>
      <c r="F206" s="526" t="s">
        <v>2247</v>
      </c>
      <c r="G206" s="526" t="s">
        <v>2248</v>
      </c>
      <c r="H206" s="530">
        <v>74</v>
      </c>
      <c r="I206" s="530">
        <v>13542</v>
      </c>
      <c r="J206" s="526">
        <v>1.0199593281614823</v>
      </c>
      <c r="K206" s="526">
        <v>183</v>
      </c>
      <c r="L206" s="530">
        <v>71</v>
      </c>
      <c r="M206" s="530">
        <v>13277</v>
      </c>
      <c r="N206" s="526">
        <v>1</v>
      </c>
      <c r="O206" s="526">
        <v>187</v>
      </c>
      <c r="P206" s="530">
        <v>21</v>
      </c>
      <c r="Q206" s="530">
        <v>3927</v>
      </c>
      <c r="R206" s="544">
        <v>0.29577464788732394</v>
      </c>
      <c r="S206" s="531">
        <v>187</v>
      </c>
    </row>
    <row r="207" spans="1:19" ht="14.4" customHeight="1" x14ac:dyDescent="0.3">
      <c r="A207" s="525" t="s">
        <v>2162</v>
      </c>
      <c r="B207" s="526" t="s">
        <v>2194</v>
      </c>
      <c r="C207" s="526" t="s">
        <v>513</v>
      </c>
      <c r="D207" s="526" t="s">
        <v>723</v>
      </c>
      <c r="E207" s="526" t="s">
        <v>2175</v>
      </c>
      <c r="F207" s="526" t="s">
        <v>2249</v>
      </c>
      <c r="G207" s="526" t="s">
        <v>2250</v>
      </c>
      <c r="H207" s="530">
        <v>56</v>
      </c>
      <c r="I207" s="530">
        <v>7000</v>
      </c>
      <c r="J207" s="526">
        <v>1.4391447368421053</v>
      </c>
      <c r="K207" s="526">
        <v>125</v>
      </c>
      <c r="L207" s="530">
        <v>38</v>
      </c>
      <c r="M207" s="530">
        <v>4864</v>
      </c>
      <c r="N207" s="526">
        <v>1</v>
      </c>
      <c r="O207" s="526">
        <v>128</v>
      </c>
      <c r="P207" s="530">
        <v>10</v>
      </c>
      <c r="Q207" s="530">
        <v>1280</v>
      </c>
      <c r="R207" s="544">
        <v>0.26315789473684209</v>
      </c>
      <c r="S207" s="531">
        <v>128</v>
      </c>
    </row>
    <row r="208" spans="1:19" ht="14.4" customHeight="1" x14ac:dyDescent="0.3">
      <c r="A208" s="525" t="s">
        <v>2162</v>
      </c>
      <c r="B208" s="526" t="s">
        <v>2194</v>
      </c>
      <c r="C208" s="526" t="s">
        <v>513</v>
      </c>
      <c r="D208" s="526" t="s">
        <v>723</v>
      </c>
      <c r="E208" s="526" t="s">
        <v>2175</v>
      </c>
      <c r="F208" s="526" t="s">
        <v>2251</v>
      </c>
      <c r="G208" s="526" t="s">
        <v>2252</v>
      </c>
      <c r="H208" s="530">
        <v>378</v>
      </c>
      <c r="I208" s="530">
        <v>82782</v>
      </c>
      <c r="J208" s="526">
        <v>1.1784753363228699</v>
      </c>
      <c r="K208" s="526">
        <v>219</v>
      </c>
      <c r="L208" s="530">
        <v>315</v>
      </c>
      <c r="M208" s="530">
        <v>70245</v>
      </c>
      <c r="N208" s="526">
        <v>1</v>
      </c>
      <c r="O208" s="526">
        <v>223</v>
      </c>
      <c r="P208" s="530">
        <v>22</v>
      </c>
      <c r="Q208" s="530">
        <v>4906</v>
      </c>
      <c r="R208" s="544">
        <v>6.9841269841269843E-2</v>
      </c>
      <c r="S208" s="531">
        <v>223</v>
      </c>
    </row>
    <row r="209" spans="1:19" ht="14.4" customHeight="1" x14ac:dyDescent="0.3">
      <c r="A209" s="525" t="s">
        <v>2162</v>
      </c>
      <c r="B209" s="526" t="s">
        <v>2194</v>
      </c>
      <c r="C209" s="526" t="s">
        <v>513</v>
      </c>
      <c r="D209" s="526" t="s">
        <v>723</v>
      </c>
      <c r="E209" s="526" t="s">
        <v>2175</v>
      </c>
      <c r="F209" s="526" t="s">
        <v>2253</v>
      </c>
      <c r="G209" s="526" t="s">
        <v>2254</v>
      </c>
      <c r="H209" s="530">
        <v>20</v>
      </c>
      <c r="I209" s="530">
        <v>4380</v>
      </c>
      <c r="J209" s="526">
        <v>0.6137892376681614</v>
      </c>
      <c r="K209" s="526">
        <v>219</v>
      </c>
      <c r="L209" s="530">
        <v>32</v>
      </c>
      <c r="M209" s="530">
        <v>7136</v>
      </c>
      <c r="N209" s="526">
        <v>1</v>
      </c>
      <c r="O209" s="526">
        <v>223</v>
      </c>
      <c r="P209" s="530">
        <v>15</v>
      </c>
      <c r="Q209" s="530">
        <v>3345</v>
      </c>
      <c r="R209" s="544">
        <v>0.46875</v>
      </c>
      <c r="S209" s="531">
        <v>223</v>
      </c>
    </row>
    <row r="210" spans="1:19" ht="14.4" customHeight="1" x14ac:dyDescent="0.3">
      <c r="A210" s="525" t="s">
        <v>2162</v>
      </c>
      <c r="B210" s="526" t="s">
        <v>2194</v>
      </c>
      <c r="C210" s="526" t="s">
        <v>513</v>
      </c>
      <c r="D210" s="526" t="s">
        <v>723</v>
      </c>
      <c r="E210" s="526" t="s">
        <v>2175</v>
      </c>
      <c r="F210" s="526" t="s">
        <v>2255</v>
      </c>
      <c r="G210" s="526" t="s">
        <v>2256</v>
      </c>
      <c r="H210" s="530"/>
      <c r="I210" s="530"/>
      <c r="J210" s="526"/>
      <c r="K210" s="526"/>
      <c r="L210" s="530">
        <v>1</v>
      </c>
      <c r="M210" s="530">
        <v>353</v>
      </c>
      <c r="N210" s="526">
        <v>1</v>
      </c>
      <c r="O210" s="526">
        <v>353</v>
      </c>
      <c r="P210" s="530"/>
      <c r="Q210" s="530"/>
      <c r="R210" s="544"/>
      <c r="S210" s="531"/>
    </row>
    <row r="211" spans="1:19" ht="14.4" customHeight="1" x14ac:dyDescent="0.3">
      <c r="A211" s="525" t="s">
        <v>2162</v>
      </c>
      <c r="B211" s="526" t="s">
        <v>2194</v>
      </c>
      <c r="C211" s="526" t="s">
        <v>513</v>
      </c>
      <c r="D211" s="526" t="s">
        <v>723</v>
      </c>
      <c r="E211" s="526" t="s">
        <v>2175</v>
      </c>
      <c r="F211" s="526" t="s">
        <v>2257</v>
      </c>
      <c r="G211" s="526" t="s">
        <v>2258</v>
      </c>
      <c r="H211" s="530">
        <v>125</v>
      </c>
      <c r="I211" s="530">
        <v>27625</v>
      </c>
      <c r="J211" s="526">
        <v>1.067632850241546</v>
      </c>
      <c r="K211" s="526">
        <v>221</v>
      </c>
      <c r="L211" s="530">
        <v>115</v>
      </c>
      <c r="M211" s="530">
        <v>25875</v>
      </c>
      <c r="N211" s="526">
        <v>1</v>
      </c>
      <c r="O211" s="526">
        <v>225</v>
      </c>
      <c r="P211" s="530">
        <v>40</v>
      </c>
      <c r="Q211" s="530">
        <v>9000</v>
      </c>
      <c r="R211" s="544">
        <v>0.34782608695652173</v>
      </c>
      <c r="S211" s="531">
        <v>225</v>
      </c>
    </row>
    <row r="212" spans="1:19" ht="14.4" customHeight="1" x14ac:dyDescent="0.3">
      <c r="A212" s="525" t="s">
        <v>2162</v>
      </c>
      <c r="B212" s="526" t="s">
        <v>2194</v>
      </c>
      <c r="C212" s="526" t="s">
        <v>513</v>
      </c>
      <c r="D212" s="526" t="s">
        <v>723</v>
      </c>
      <c r="E212" s="526" t="s">
        <v>2175</v>
      </c>
      <c r="F212" s="526" t="s">
        <v>2259</v>
      </c>
      <c r="G212" s="526" t="s">
        <v>2260</v>
      </c>
      <c r="H212" s="530">
        <v>6</v>
      </c>
      <c r="I212" s="530">
        <v>3678</v>
      </c>
      <c r="J212" s="526">
        <v>2.9424000000000001</v>
      </c>
      <c r="K212" s="526">
        <v>613</v>
      </c>
      <c r="L212" s="530">
        <v>2</v>
      </c>
      <c r="M212" s="530">
        <v>1250</v>
      </c>
      <c r="N212" s="526">
        <v>1</v>
      </c>
      <c r="O212" s="526">
        <v>625</v>
      </c>
      <c r="P212" s="530"/>
      <c r="Q212" s="530"/>
      <c r="R212" s="544"/>
      <c r="S212" s="531"/>
    </row>
    <row r="213" spans="1:19" ht="14.4" customHeight="1" x14ac:dyDescent="0.3">
      <c r="A213" s="525" t="s">
        <v>2162</v>
      </c>
      <c r="B213" s="526" t="s">
        <v>2194</v>
      </c>
      <c r="C213" s="526" t="s">
        <v>513</v>
      </c>
      <c r="D213" s="526" t="s">
        <v>723</v>
      </c>
      <c r="E213" s="526" t="s">
        <v>2175</v>
      </c>
      <c r="F213" s="526" t="s">
        <v>2263</v>
      </c>
      <c r="G213" s="526" t="s">
        <v>2264</v>
      </c>
      <c r="H213" s="530">
        <v>1</v>
      </c>
      <c r="I213" s="530">
        <v>1026</v>
      </c>
      <c r="J213" s="526"/>
      <c r="K213" s="526">
        <v>1026</v>
      </c>
      <c r="L213" s="530"/>
      <c r="M213" s="530"/>
      <c r="N213" s="526"/>
      <c r="O213" s="526"/>
      <c r="P213" s="530"/>
      <c r="Q213" s="530"/>
      <c r="R213" s="544"/>
      <c r="S213" s="531"/>
    </row>
    <row r="214" spans="1:19" ht="14.4" customHeight="1" x14ac:dyDescent="0.3">
      <c r="A214" s="525" t="s">
        <v>2162</v>
      </c>
      <c r="B214" s="526" t="s">
        <v>2194</v>
      </c>
      <c r="C214" s="526" t="s">
        <v>513</v>
      </c>
      <c r="D214" s="526" t="s">
        <v>723</v>
      </c>
      <c r="E214" s="526" t="s">
        <v>2175</v>
      </c>
      <c r="F214" s="526" t="s">
        <v>2275</v>
      </c>
      <c r="G214" s="526" t="s">
        <v>2276</v>
      </c>
      <c r="H214" s="530">
        <v>72</v>
      </c>
      <c r="I214" s="530">
        <v>24264</v>
      </c>
      <c r="J214" s="526">
        <v>0.89025866813428733</v>
      </c>
      <c r="K214" s="526">
        <v>337</v>
      </c>
      <c r="L214" s="530">
        <v>79</v>
      </c>
      <c r="M214" s="530">
        <v>27255</v>
      </c>
      <c r="N214" s="526">
        <v>1</v>
      </c>
      <c r="O214" s="526">
        <v>345</v>
      </c>
      <c r="P214" s="530">
        <v>36</v>
      </c>
      <c r="Q214" s="530">
        <v>12420</v>
      </c>
      <c r="R214" s="544">
        <v>0.45569620253164556</v>
      </c>
      <c r="S214" s="531">
        <v>345</v>
      </c>
    </row>
    <row r="215" spans="1:19" ht="14.4" customHeight="1" x14ac:dyDescent="0.3">
      <c r="A215" s="525" t="s">
        <v>2162</v>
      </c>
      <c r="B215" s="526" t="s">
        <v>2194</v>
      </c>
      <c r="C215" s="526" t="s">
        <v>513</v>
      </c>
      <c r="D215" s="526" t="s">
        <v>723</v>
      </c>
      <c r="E215" s="526" t="s">
        <v>2175</v>
      </c>
      <c r="F215" s="526" t="s">
        <v>2277</v>
      </c>
      <c r="G215" s="526" t="s">
        <v>2278</v>
      </c>
      <c r="H215" s="530">
        <v>8</v>
      </c>
      <c r="I215" s="530">
        <v>6696</v>
      </c>
      <c r="J215" s="526">
        <v>0.45169994603345925</v>
      </c>
      <c r="K215" s="526">
        <v>837</v>
      </c>
      <c r="L215" s="530">
        <v>17</v>
      </c>
      <c r="M215" s="530">
        <v>14824</v>
      </c>
      <c r="N215" s="526">
        <v>1</v>
      </c>
      <c r="O215" s="526">
        <v>872</v>
      </c>
      <c r="P215" s="530">
        <v>4</v>
      </c>
      <c r="Q215" s="530">
        <v>3492</v>
      </c>
      <c r="R215" s="544">
        <v>0.23556395035078251</v>
      </c>
      <c r="S215" s="531">
        <v>873</v>
      </c>
    </row>
    <row r="216" spans="1:19" ht="14.4" customHeight="1" x14ac:dyDescent="0.3">
      <c r="A216" s="525" t="s">
        <v>2162</v>
      </c>
      <c r="B216" s="526" t="s">
        <v>2194</v>
      </c>
      <c r="C216" s="526" t="s">
        <v>513</v>
      </c>
      <c r="D216" s="526" t="s">
        <v>723</v>
      </c>
      <c r="E216" s="526" t="s">
        <v>2175</v>
      </c>
      <c r="F216" s="526" t="s">
        <v>2281</v>
      </c>
      <c r="G216" s="526" t="s">
        <v>2282</v>
      </c>
      <c r="H216" s="530">
        <v>2</v>
      </c>
      <c r="I216" s="530">
        <v>2562</v>
      </c>
      <c r="J216" s="526">
        <v>1.9814385150812064</v>
      </c>
      <c r="K216" s="526">
        <v>1281</v>
      </c>
      <c r="L216" s="530">
        <v>1</v>
      </c>
      <c r="M216" s="530">
        <v>1293</v>
      </c>
      <c r="N216" s="526">
        <v>1</v>
      </c>
      <c r="O216" s="526">
        <v>1293</v>
      </c>
      <c r="P216" s="530"/>
      <c r="Q216" s="530"/>
      <c r="R216" s="544"/>
      <c r="S216" s="531"/>
    </row>
    <row r="217" spans="1:19" ht="14.4" customHeight="1" x14ac:dyDescent="0.3">
      <c r="A217" s="525" t="s">
        <v>2162</v>
      </c>
      <c r="B217" s="526" t="s">
        <v>2194</v>
      </c>
      <c r="C217" s="526" t="s">
        <v>513</v>
      </c>
      <c r="D217" s="526" t="s">
        <v>723</v>
      </c>
      <c r="E217" s="526" t="s">
        <v>2175</v>
      </c>
      <c r="F217" s="526" t="s">
        <v>2283</v>
      </c>
      <c r="G217" s="526" t="s">
        <v>2284</v>
      </c>
      <c r="H217" s="530">
        <v>1</v>
      </c>
      <c r="I217" s="530">
        <v>1167</v>
      </c>
      <c r="J217" s="526">
        <v>0.99150382327952424</v>
      </c>
      <c r="K217" s="526">
        <v>1167</v>
      </c>
      <c r="L217" s="530">
        <v>1</v>
      </c>
      <c r="M217" s="530">
        <v>1177</v>
      </c>
      <c r="N217" s="526">
        <v>1</v>
      </c>
      <c r="O217" s="526">
        <v>1177</v>
      </c>
      <c r="P217" s="530"/>
      <c r="Q217" s="530"/>
      <c r="R217" s="544"/>
      <c r="S217" s="531"/>
    </row>
    <row r="218" spans="1:19" ht="14.4" customHeight="1" x14ac:dyDescent="0.3">
      <c r="A218" s="525" t="s">
        <v>2162</v>
      </c>
      <c r="B218" s="526" t="s">
        <v>2194</v>
      </c>
      <c r="C218" s="526" t="s">
        <v>513</v>
      </c>
      <c r="D218" s="526" t="s">
        <v>723</v>
      </c>
      <c r="E218" s="526" t="s">
        <v>2175</v>
      </c>
      <c r="F218" s="526" t="s">
        <v>2285</v>
      </c>
      <c r="G218" s="526" t="s">
        <v>2286</v>
      </c>
      <c r="H218" s="530">
        <v>146</v>
      </c>
      <c r="I218" s="530">
        <v>741096</v>
      </c>
      <c r="J218" s="526">
        <v>1.2178542905315468</v>
      </c>
      <c r="K218" s="526">
        <v>5076</v>
      </c>
      <c r="L218" s="530">
        <v>118</v>
      </c>
      <c r="M218" s="530">
        <v>608526</v>
      </c>
      <c r="N218" s="526">
        <v>1</v>
      </c>
      <c r="O218" s="526">
        <v>5157</v>
      </c>
      <c r="P218" s="530">
        <v>26</v>
      </c>
      <c r="Q218" s="530">
        <v>134082</v>
      </c>
      <c r="R218" s="544">
        <v>0.22033898305084745</v>
      </c>
      <c r="S218" s="531">
        <v>5157</v>
      </c>
    </row>
    <row r="219" spans="1:19" ht="14.4" customHeight="1" x14ac:dyDescent="0.3">
      <c r="A219" s="525" t="s">
        <v>2162</v>
      </c>
      <c r="B219" s="526" t="s">
        <v>2194</v>
      </c>
      <c r="C219" s="526" t="s">
        <v>513</v>
      </c>
      <c r="D219" s="526" t="s">
        <v>723</v>
      </c>
      <c r="E219" s="526" t="s">
        <v>2175</v>
      </c>
      <c r="F219" s="526" t="s">
        <v>2289</v>
      </c>
      <c r="G219" s="526" t="s">
        <v>2290</v>
      </c>
      <c r="H219" s="530">
        <v>7</v>
      </c>
      <c r="I219" s="530">
        <v>38612</v>
      </c>
      <c r="J219" s="526">
        <v>0.85880782918149468</v>
      </c>
      <c r="K219" s="526">
        <v>5516</v>
      </c>
      <c r="L219" s="530">
        <v>8</v>
      </c>
      <c r="M219" s="530">
        <v>44960</v>
      </c>
      <c r="N219" s="526">
        <v>1</v>
      </c>
      <c r="O219" s="526">
        <v>5620</v>
      </c>
      <c r="P219" s="530">
        <v>2</v>
      </c>
      <c r="Q219" s="530">
        <v>11240</v>
      </c>
      <c r="R219" s="544">
        <v>0.25</v>
      </c>
      <c r="S219" s="531">
        <v>5620</v>
      </c>
    </row>
    <row r="220" spans="1:19" ht="14.4" customHeight="1" x14ac:dyDescent="0.3">
      <c r="A220" s="525" t="s">
        <v>2162</v>
      </c>
      <c r="B220" s="526" t="s">
        <v>2194</v>
      </c>
      <c r="C220" s="526" t="s">
        <v>513</v>
      </c>
      <c r="D220" s="526" t="s">
        <v>723</v>
      </c>
      <c r="E220" s="526" t="s">
        <v>2175</v>
      </c>
      <c r="F220" s="526" t="s">
        <v>2295</v>
      </c>
      <c r="G220" s="526" t="s">
        <v>2296</v>
      </c>
      <c r="H220" s="530">
        <v>338</v>
      </c>
      <c r="I220" s="530">
        <v>59150</v>
      </c>
      <c r="J220" s="526">
        <v>1.1444547635631916</v>
      </c>
      <c r="K220" s="526">
        <v>175</v>
      </c>
      <c r="L220" s="530">
        <v>292</v>
      </c>
      <c r="M220" s="530">
        <v>51684</v>
      </c>
      <c r="N220" s="526">
        <v>1</v>
      </c>
      <c r="O220" s="526">
        <v>177</v>
      </c>
      <c r="P220" s="530">
        <v>107</v>
      </c>
      <c r="Q220" s="530">
        <v>18939</v>
      </c>
      <c r="R220" s="544">
        <v>0.36643835616438358</v>
      </c>
      <c r="S220" s="531">
        <v>177</v>
      </c>
    </row>
    <row r="221" spans="1:19" ht="14.4" customHeight="1" x14ac:dyDescent="0.3">
      <c r="A221" s="525" t="s">
        <v>2162</v>
      </c>
      <c r="B221" s="526" t="s">
        <v>2194</v>
      </c>
      <c r="C221" s="526" t="s">
        <v>513</v>
      </c>
      <c r="D221" s="526" t="s">
        <v>723</v>
      </c>
      <c r="E221" s="526" t="s">
        <v>2175</v>
      </c>
      <c r="F221" s="526" t="s">
        <v>2297</v>
      </c>
      <c r="G221" s="526" t="s">
        <v>2298</v>
      </c>
      <c r="H221" s="530">
        <v>78</v>
      </c>
      <c r="I221" s="530">
        <v>156078</v>
      </c>
      <c r="J221" s="526">
        <v>0.89658777573529413</v>
      </c>
      <c r="K221" s="526">
        <v>2001</v>
      </c>
      <c r="L221" s="530">
        <v>85</v>
      </c>
      <c r="M221" s="530">
        <v>174080</v>
      </c>
      <c r="N221" s="526">
        <v>1</v>
      </c>
      <c r="O221" s="526">
        <v>2048</v>
      </c>
      <c r="P221" s="530">
        <v>30</v>
      </c>
      <c r="Q221" s="530">
        <v>61470</v>
      </c>
      <c r="R221" s="544">
        <v>0.35311351102941174</v>
      </c>
      <c r="S221" s="531">
        <v>2049</v>
      </c>
    </row>
    <row r="222" spans="1:19" ht="14.4" customHeight="1" x14ac:dyDescent="0.3">
      <c r="A222" s="525" t="s">
        <v>2162</v>
      </c>
      <c r="B222" s="526" t="s">
        <v>2194</v>
      </c>
      <c r="C222" s="526" t="s">
        <v>513</v>
      </c>
      <c r="D222" s="526" t="s">
        <v>723</v>
      </c>
      <c r="E222" s="526" t="s">
        <v>2175</v>
      </c>
      <c r="F222" s="526" t="s">
        <v>2299</v>
      </c>
      <c r="G222" s="526" t="s">
        <v>2300</v>
      </c>
      <c r="H222" s="530">
        <v>72</v>
      </c>
      <c r="I222" s="530">
        <v>24264</v>
      </c>
      <c r="J222" s="526">
        <v>1.0989130434782608</v>
      </c>
      <c r="K222" s="526">
        <v>337</v>
      </c>
      <c r="L222" s="530">
        <v>64</v>
      </c>
      <c r="M222" s="530">
        <v>22080</v>
      </c>
      <c r="N222" s="526">
        <v>1</v>
      </c>
      <c r="O222" s="526">
        <v>345</v>
      </c>
      <c r="P222" s="530">
        <v>36</v>
      </c>
      <c r="Q222" s="530">
        <v>12420</v>
      </c>
      <c r="R222" s="544">
        <v>0.5625</v>
      </c>
      <c r="S222" s="531">
        <v>345</v>
      </c>
    </row>
    <row r="223" spans="1:19" ht="14.4" customHeight="1" x14ac:dyDescent="0.3">
      <c r="A223" s="525" t="s">
        <v>2162</v>
      </c>
      <c r="B223" s="526" t="s">
        <v>2194</v>
      </c>
      <c r="C223" s="526" t="s">
        <v>513</v>
      </c>
      <c r="D223" s="526" t="s">
        <v>723</v>
      </c>
      <c r="E223" s="526" t="s">
        <v>2175</v>
      </c>
      <c r="F223" s="526" t="s">
        <v>2301</v>
      </c>
      <c r="G223" s="526" t="s">
        <v>2302</v>
      </c>
      <c r="H223" s="530">
        <v>1</v>
      </c>
      <c r="I223" s="530">
        <v>295</v>
      </c>
      <c r="J223" s="526"/>
      <c r="K223" s="526">
        <v>295</v>
      </c>
      <c r="L223" s="530"/>
      <c r="M223" s="530"/>
      <c r="N223" s="526"/>
      <c r="O223" s="526"/>
      <c r="P223" s="530"/>
      <c r="Q223" s="530"/>
      <c r="R223" s="544"/>
      <c r="S223" s="531"/>
    </row>
    <row r="224" spans="1:19" ht="14.4" customHeight="1" x14ac:dyDescent="0.3">
      <c r="A224" s="525" t="s">
        <v>2162</v>
      </c>
      <c r="B224" s="526" t="s">
        <v>2194</v>
      </c>
      <c r="C224" s="526" t="s">
        <v>513</v>
      </c>
      <c r="D224" s="526" t="s">
        <v>723</v>
      </c>
      <c r="E224" s="526" t="s">
        <v>2175</v>
      </c>
      <c r="F224" s="526" t="s">
        <v>2303</v>
      </c>
      <c r="G224" s="526" t="s">
        <v>2304</v>
      </c>
      <c r="H224" s="530">
        <v>16</v>
      </c>
      <c r="I224" s="530">
        <v>43136</v>
      </c>
      <c r="J224" s="526">
        <v>1.2127755285650021</v>
      </c>
      <c r="K224" s="526">
        <v>2696</v>
      </c>
      <c r="L224" s="530">
        <v>13</v>
      </c>
      <c r="M224" s="530">
        <v>35568</v>
      </c>
      <c r="N224" s="526">
        <v>1</v>
      </c>
      <c r="O224" s="526">
        <v>2736</v>
      </c>
      <c r="P224" s="530">
        <v>2</v>
      </c>
      <c r="Q224" s="530">
        <v>5474</v>
      </c>
      <c r="R224" s="544">
        <v>0.15390238416554206</v>
      </c>
      <c r="S224" s="531">
        <v>2737</v>
      </c>
    </row>
    <row r="225" spans="1:19" ht="14.4" customHeight="1" x14ac:dyDescent="0.3">
      <c r="A225" s="525" t="s">
        <v>2162</v>
      </c>
      <c r="B225" s="526" t="s">
        <v>2194</v>
      </c>
      <c r="C225" s="526" t="s">
        <v>513</v>
      </c>
      <c r="D225" s="526" t="s">
        <v>723</v>
      </c>
      <c r="E225" s="526" t="s">
        <v>2175</v>
      </c>
      <c r="F225" s="526" t="s">
        <v>2307</v>
      </c>
      <c r="G225" s="526" t="s">
        <v>2308</v>
      </c>
      <c r="H225" s="530">
        <v>1</v>
      </c>
      <c r="I225" s="530">
        <v>148</v>
      </c>
      <c r="J225" s="526">
        <v>0.96103896103896103</v>
      </c>
      <c r="K225" s="526">
        <v>148</v>
      </c>
      <c r="L225" s="530">
        <v>1</v>
      </c>
      <c r="M225" s="530">
        <v>154</v>
      </c>
      <c r="N225" s="526">
        <v>1</v>
      </c>
      <c r="O225" s="526">
        <v>154</v>
      </c>
      <c r="P225" s="530"/>
      <c r="Q225" s="530"/>
      <c r="R225" s="544"/>
      <c r="S225" s="531"/>
    </row>
    <row r="226" spans="1:19" ht="14.4" customHeight="1" x14ac:dyDescent="0.3">
      <c r="A226" s="525" t="s">
        <v>2162</v>
      </c>
      <c r="B226" s="526" t="s">
        <v>2194</v>
      </c>
      <c r="C226" s="526" t="s">
        <v>513</v>
      </c>
      <c r="D226" s="526" t="s">
        <v>723</v>
      </c>
      <c r="E226" s="526" t="s">
        <v>2175</v>
      </c>
      <c r="F226" s="526" t="s">
        <v>2309</v>
      </c>
      <c r="G226" s="526" t="s">
        <v>2310</v>
      </c>
      <c r="H226" s="530">
        <v>3</v>
      </c>
      <c r="I226" s="530">
        <v>1986</v>
      </c>
      <c r="J226" s="526"/>
      <c r="K226" s="526">
        <v>662</v>
      </c>
      <c r="L226" s="530"/>
      <c r="M226" s="530"/>
      <c r="N226" s="526"/>
      <c r="O226" s="526"/>
      <c r="P226" s="530"/>
      <c r="Q226" s="530"/>
      <c r="R226" s="544"/>
      <c r="S226" s="531"/>
    </row>
    <row r="227" spans="1:19" ht="14.4" customHeight="1" x14ac:dyDescent="0.3">
      <c r="A227" s="525" t="s">
        <v>2162</v>
      </c>
      <c r="B227" s="526" t="s">
        <v>2194</v>
      </c>
      <c r="C227" s="526" t="s">
        <v>513</v>
      </c>
      <c r="D227" s="526" t="s">
        <v>723</v>
      </c>
      <c r="E227" s="526" t="s">
        <v>2175</v>
      </c>
      <c r="F227" s="526" t="s">
        <v>2313</v>
      </c>
      <c r="G227" s="526" t="s">
        <v>2314</v>
      </c>
      <c r="H227" s="530">
        <v>214</v>
      </c>
      <c r="I227" s="530">
        <v>32314</v>
      </c>
      <c r="J227" s="526">
        <v>1.2191661950575363</v>
      </c>
      <c r="K227" s="526">
        <v>151</v>
      </c>
      <c r="L227" s="530">
        <v>171</v>
      </c>
      <c r="M227" s="530">
        <v>26505</v>
      </c>
      <c r="N227" s="526">
        <v>1</v>
      </c>
      <c r="O227" s="526">
        <v>155</v>
      </c>
      <c r="P227" s="530">
        <v>14</v>
      </c>
      <c r="Q227" s="530">
        <v>2170</v>
      </c>
      <c r="R227" s="544">
        <v>8.1871345029239762E-2</v>
      </c>
      <c r="S227" s="531">
        <v>155</v>
      </c>
    </row>
    <row r="228" spans="1:19" ht="14.4" customHeight="1" x14ac:dyDescent="0.3">
      <c r="A228" s="525" t="s">
        <v>2162</v>
      </c>
      <c r="B228" s="526" t="s">
        <v>2194</v>
      </c>
      <c r="C228" s="526" t="s">
        <v>513</v>
      </c>
      <c r="D228" s="526" t="s">
        <v>723</v>
      </c>
      <c r="E228" s="526" t="s">
        <v>2175</v>
      </c>
      <c r="F228" s="526" t="s">
        <v>2315</v>
      </c>
      <c r="G228" s="526" t="s">
        <v>2316</v>
      </c>
      <c r="H228" s="530">
        <v>56</v>
      </c>
      <c r="I228" s="530">
        <v>10920</v>
      </c>
      <c r="J228" s="526">
        <v>1.4440624173499075</v>
      </c>
      <c r="K228" s="526">
        <v>195</v>
      </c>
      <c r="L228" s="530">
        <v>38</v>
      </c>
      <c r="M228" s="530">
        <v>7562</v>
      </c>
      <c r="N228" s="526">
        <v>1</v>
      </c>
      <c r="O228" s="526">
        <v>199</v>
      </c>
      <c r="P228" s="530">
        <v>7</v>
      </c>
      <c r="Q228" s="530">
        <v>1393</v>
      </c>
      <c r="R228" s="544">
        <v>0.18421052631578946</v>
      </c>
      <c r="S228" s="531">
        <v>199</v>
      </c>
    </row>
    <row r="229" spans="1:19" ht="14.4" customHeight="1" x14ac:dyDescent="0.3">
      <c r="A229" s="525" t="s">
        <v>2162</v>
      </c>
      <c r="B229" s="526" t="s">
        <v>2194</v>
      </c>
      <c r="C229" s="526" t="s">
        <v>513</v>
      </c>
      <c r="D229" s="526" t="s">
        <v>723</v>
      </c>
      <c r="E229" s="526" t="s">
        <v>2175</v>
      </c>
      <c r="F229" s="526" t="s">
        <v>2317</v>
      </c>
      <c r="G229" s="526" t="s">
        <v>2318</v>
      </c>
      <c r="H229" s="530"/>
      <c r="I229" s="530"/>
      <c r="J229" s="526"/>
      <c r="K229" s="526"/>
      <c r="L229" s="530">
        <v>3</v>
      </c>
      <c r="M229" s="530">
        <v>612</v>
      </c>
      <c r="N229" s="526">
        <v>1</v>
      </c>
      <c r="O229" s="526">
        <v>204</v>
      </c>
      <c r="P229" s="530">
        <v>2</v>
      </c>
      <c r="Q229" s="530">
        <v>408</v>
      </c>
      <c r="R229" s="544">
        <v>0.66666666666666663</v>
      </c>
      <c r="S229" s="531">
        <v>204</v>
      </c>
    </row>
    <row r="230" spans="1:19" ht="14.4" customHeight="1" x14ac:dyDescent="0.3">
      <c r="A230" s="525" t="s">
        <v>2162</v>
      </c>
      <c r="B230" s="526" t="s">
        <v>2194</v>
      </c>
      <c r="C230" s="526" t="s">
        <v>513</v>
      </c>
      <c r="D230" s="526" t="s">
        <v>723</v>
      </c>
      <c r="E230" s="526" t="s">
        <v>2175</v>
      </c>
      <c r="F230" s="526" t="s">
        <v>2319</v>
      </c>
      <c r="G230" s="526" t="s">
        <v>2320</v>
      </c>
      <c r="H230" s="530">
        <v>10</v>
      </c>
      <c r="I230" s="530">
        <v>4180</v>
      </c>
      <c r="J230" s="526">
        <v>1.9624413145539905</v>
      </c>
      <c r="K230" s="526">
        <v>418</v>
      </c>
      <c r="L230" s="530">
        <v>5</v>
      </c>
      <c r="M230" s="530">
        <v>2130</v>
      </c>
      <c r="N230" s="526">
        <v>1</v>
      </c>
      <c r="O230" s="526">
        <v>426</v>
      </c>
      <c r="P230" s="530">
        <v>1</v>
      </c>
      <c r="Q230" s="530">
        <v>426</v>
      </c>
      <c r="R230" s="544">
        <v>0.2</v>
      </c>
      <c r="S230" s="531">
        <v>426</v>
      </c>
    </row>
    <row r="231" spans="1:19" ht="14.4" customHeight="1" x14ac:dyDescent="0.3">
      <c r="A231" s="525" t="s">
        <v>2162</v>
      </c>
      <c r="B231" s="526" t="s">
        <v>2194</v>
      </c>
      <c r="C231" s="526" t="s">
        <v>513</v>
      </c>
      <c r="D231" s="526" t="s">
        <v>723</v>
      </c>
      <c r="E231" s="526" t="s">
        <v>2175</v>
      </c>
      <c r="F231" s="526" t="s">
        <v>2323</v>
      </c>
      <c r="G231" s="526" t="s">
        <v>2324</v>
      </c>
      <c r="H231" s="530">
        <v>110</v>
      </c>
      <c r="I231" s="530">
        <v>17490</v>
      </c>
      <c r="J231" s="526">
        <v>1.1537700376014248</v>
      </c>
      <c r="K231" s="526">
        <v>159</v>
      </c>
      <c r="L231" s="530">
        <v>93</v>
      </c>
      <c r="M231" s="530">
        <v>15159</v>
      </c>
      <c r="N231" s="526">
        <v>1</v>
      </c>
      <c r="O231" s="526">
        <v>163</v>
      </c>
      <c r="P231" s="530">
        <v>25</v>
      </c>
      <c r="Q231" s="530">
        <v>4075</v>
      </c>
      <c r="R231" s="544">
        <v>0.26881720430107525</v>
      </c>
      <c r="S231" s="531">
        <v>163</v>
      </c>
    </row>
    <row r="232" spans="1:19" ht="14.4" customHeight="1" x14ac:dyDescent="0.3">
      <c r="A232" s="525" t="s">
        <v>2162</v>
      </c>
      <c r="B232" s="526" t="s">
        <v>2194</v>
      </c>
      <c r="C232" s="526" t="s">
        <v>513</v>
      </c>
      <c r="D232" s="526" t="s">
        <v>723</v>
      </c>
      <c r="E232" s="526" t="s">
        <v>2175</v>
      </c>
      <c r="F232" s="526" t="s">
        <v>2325</v>
      </c>
      <c r="G232" s="526" t="s">
        <v>2326</v>
      </c>
      <c r="H232" s="530">
        <v>1</v>
      </c>
      <c r="I232" s="530">
        <v>428</v>
      </c>
      <c r="J232" s="526">
        <v>0.98165137614678899</v>
      </c>
      <c r="K232" s="526">
        <v>428</v>
      </c>
      <c r="L232" s="530">
        <v>1</v>
      </c>
      <c r="M232" s="530">
        <v>436</v>
      </c>
      <c r="N232" s="526">
        <v>1</v>
      </c>
      <c r="O232" s="526">
        <v>436</v>
      </c>
      <c r="P232" s="530"/>
      <c r="Q232" s="530"/>
      <c r="R232" s="544"/>
      <c r="S232" s="531"/>
    </row>
    <row r="233" spans="1:19" ht="14.4" customHeight="1" x14ac:dyDescent="0.3">
      <c r="A233" s="525" t="s">
        <v>2162</v>
      </c>
      <c r="B233" s="526" t="s">
        <v>2194</v>
      </c>
      <c r="C233" s="526" t="s">
        <v>513</v>
      </c>
      <c r="D233" s="526" t="s">
        <v>723</v>
      </c>
      <c r="E233" s="526" t="s">
        <v>2175</v>
      </c>
      <c r="F233" s="526" t="s">
        <v>2327</v>
      </c>
      <c r="G233" s="526" t="s">
        <v>2328</v>
      </c>
      <c r="H233" s="530">
        <v>15</v>
      </c>
      <c r="I233" s="530">
        <v>31845</v>
      </c>
      <c r="J233" s="526">
        <v>0.52800437723836058</v>
      </c>
      <c r="K233" s="526">
        <v>2123</v>
      </c>
      <c r="L233" s="530">
        <v>28</v>
      </c>
      <c r="M233" s="530">
        <v>60312</v>
      </c>
      <c r="N233" s="526">
        <v>1</v>
      </c>
      <c r="O233" s="526">
        <v>2154</v>
      </c>
      <c r="P233" s="530">
        <v>10</v>
      </c>
      <c r="Q233" s="530">
        <v>21550</v>
      </c>
      <c r="R233" s="544">
        <v>0.35730866162621039</v>
      </c>
      <c r="S233" s="531">
        <v>2155</v>
      </c>
    </row>
    <row r="234" spans="1:19" ht="14.4" customHeight="1" x14ac:dyDescent="0.3">
      <c r="A234" s="525" t="s">
        <v>2162</v>
      </c>
      <c r="B234" s="526" t="s">
        <v>2194</v>
      </c>
      <c r="C234" s="526" t="s">
        <v>513</v>
      </c>
      <c r="D234" s="526" t="s">
        <v>723</v>
      </c>
      <c r="E234" s="526" t="s">
        <v>2175</v>
      </c>
      <c r="F234" s="526" t="s">
        <v>2329</v>
      </c>
      <c r="G234" s="526" t="s">
        <v>2330</v>
      </c>
      <c r="H234" s="530">
        <v>12</v>
      </c>
      <c r="I234" s="530">
        <v>1908</v>
      </c>
      <c r="J234" s="526">
        <v>0.90042472864558754</v>
      </c>
      <c r="K234" s="526">
        <v>159</v>
      </c>
      <c r="L234" s="530">
        <v>13</v>
      </c>
      <c r="M234" s="530">
        <v>2119</v>
      </c>
      <c r="N234" s="526">
        <v>1</v>
      </c>
      <c r="O234" s="526">
        <v>163</v>
      </c>
      <c r="P234" s="530">
        <v>2</v>
      </c>
      <c r="Q234" s="530">
        <v>326</v>
      </c>
      <c r="R234" s="544">
        <v>0.15384615384615385</v>
      </c>
      <c r="S234" s="531">
        <v>163</v>
      </c>
    </row>
    <row r="235" spans="1:19" ht="14.4" customHeight="1" x14ac:dyDescent="0.3">
      <c r="A235" s="525" t="s">
        <v>2162</v>
      </c>
      <c r="B235" s="526" t="s">
        <v>2194</v>
      </c>
      <c r="C235" s="526" t="s">
        <v>513</v>
      </c>
      <c r="D235" s="526" t="s">
        <v>723</v>
      </c>
      <c r="E235" s="526" t="s">
        <v>2175</v>
      </c>
      <c r="F235" s="526" t="s">
        <v>2331</v>
      </c>
      <c r="G235" s="526" t="s">
        <v>2332</v>
      </c>
      <c r="H235" s="530"/>
      <c r="I235" s="530"/>
      <c r="J235" s="526"/>
      <c r="K235" s="526"/>
      <c r="L235" s="530">
        <v>1</v>
      </c>
      <c r="M235" s="530">
        <v>933</v>
      </c>
      <c r="N235" s="526">
        <v>1</v>
      </c>
      <c r="O235" s="526">
        <v>933</v>
      </c>
      <c r="P235" s="530"/>
      <c r="Q235" s="530"/>
      <c r="R235" s="544"/>
      <c r="S235" s="531"/>
    </row>
    <row r="236" spans="1:19" ht="14.4" customHeight="1" x14ac:dyDescent="0.3">
      <c r="A236" s="525" t="s">
        <v>2162</v>
      </c>
      <c r="B236" s="526" t="s">
        <v>2194</v>
      </c>
      <c r="C236" s="526" t="s">
        <v>513</v>
      </c>
      <c r="D236" s="526" t="s">
        <v>723</v>
      </c>
      <c r="E236" s="526" t="s">
        <v>2175</v>
      </c>
      <c r="F236" s="526" t="s">
        <v>2343</v>
      </c>
      <c r="G236" s="526" t="s">
        <v>2344</v>
      </c>
      <c r="H236" s="530">
        <v>1</v>
      </c>
      <c r="I236" s="530">
        <v>367</v>
      </c>
      <c r="J236" s="526"/>
      <c r="K236" s="526">
        <v>367</v>
      </c>
      <c r="L236" s="530"/>
      <c r="M236" s="530"/>
      <c r="N236" s="526"/>
      <c r="O236" s="526"/>
      <c r="P236" s="530"/>
      <c r="Q236" s="530"/>
      <c r="R236" s="544"/>
      <c r="S236" s="531"/>
    </row>
    <row r="237" spans="1:19" ht="14.4" customHeight="1" x14ac:dyDescent="0.3">
      <c r="A237" s="525" t="s">
        <v>2162</v>
      </c>
      <c r="B237" s="526" t="s">
        <v>2194</v>
      </c>
      <c r="C237" s="526" t="s">
        <v>513</v>
      </c>
      <c r="D237" s="526" t="s">
        <v>726</v>
      </c>
      <c r="E237" s="526" t="s">
        <v>2164</v>
      </c>
      <c r="F237" s="526" t="s">
        <v>2200</v>
      </c>
      <c r="G237" s="526" t="s">
        <v>633</v>
      </c>
      <c r="H237" s="530"/>
      <c r="I237" s="530"/>
      <c r="J237" s="526"/>
      <c r="K237" s="526"/>
      <c r="L237" s="530"/>
      <c r="M237" s="530"/>
      <c r="N237" s="526"/>
      <c r="O237" s="526"/>
      <c r="P237" s="530">
        <v>0.08</v>
      </c>
      <c r="Q237" s="530">
        <v>791.02</v>
      </c>
      <c r="R237" s="544"/>
      <c r="S237" s="531">
        <v>9887.75</v>
      </c>
    </row>
    <row r="238" spans="1:19" ht="14.4" customHeight="1" x14ac:dyDescent="0.3">
      <c r="A238" s="525" t="s">
        <v>2162</v>
      </c>
      <c r="B238" s="526" t="s">
        <v>2194</v>
      </c>
      <c r="C238" s="526" t="s">
        <v>513</v>
      </c>
      <c r="D238" s="526" t="s">
        <v>726</v>
      </c>
      <c r="E238" s="526" t="s">
        <v>2164</v>
      </c>
      <c r="F238" s="526" t="s">
        <v>2206</v>
      </c>
      <c r="G238" s="526" t="s">
        <v>607</v>
      </c>
      <c r="H238" s="530"/>
      <c r="I238" s="530"/>
      <c r="J238" s="526"/>
      <c r="K238" s="526"/>
      <c r="L238" s="530"/>
      <c r="M238" s="530"/>
      <c r="N238" s="526"/>
      <c r="O238" s="526"/>
      <c r="P238" s="530">
        <v>0.54</v>
      </c>
      <c r="Q238" s="530">
        <v>2455.6800000000003</v>
      </c>
      <c r="R238" s="544"/>
      <c r="S238" s="531">
        <v>4547.5555555555557</v>
      </c>
    </row>
    <row r="239" spans="1:19" ht="14.4" customHeight="1" x14ac:dyDescent="0.3">
      <c r="A239" s="525" t="s">
        <v>2162</v>
      </c>
      <c r="B239" s="526" t="s">
        <v>2194</v>
      </c>
      <c r="C239" s="526" t="s">
        <v>513</v>
      </c>
      <c r="D239" s="526" t="s">
        <v>726</v>
      </c>
      <c r="E239" s="526" t="s">
        <v>2164</v>
      </c>
      <c r="F239" s="526" t="s">
        <v>2207</v>
      </c>
      <c r="G239" s="526" t="s">
        <v>607</v>
      </c>
      <c r="H239" s="530"/>
      <c r="I239" s="530"/>
      <c r="J239" s="526"/>
      <c r="K239" s="526"/>
      <c r="L239" s="530"/>
      <c r="M239" s="530"/>
      <c r="N239" s="526"/>
      <c r="O239" s="526"/>
      <c r="P239" s="530">
        <v>0.08</v>
      </c>
      <c r="Q239" s="530">
        <v>727.61</v>
      </c>
      <c r="R239" s="544"/>
      <c r="S239" s="531">
        <v>9095.125</v>
      </c>
    </row>
    <row r="240" spans="1:19" ht="14.4" customHeight="1" x14ac:dyDescent="0.3">
      <c r="A240" s="525" t="s">
        <v>2162</v>
      </c>
      <c r="B240" s="526" t="s">
        <v>2194</v>
      </c>
      <c r="C240" s="526" t="s">
        <v>513</v>
      </c>
      <c r="D240" s="526" t="s">
        <v>726</v>
      </c>
      <c r="E240" s="526" t="s">
        <v>2164</v>
      </c>
      <c r="F240" s="526" t="s">
        <v>2210</v>
      </c>
      <c r="G240" s="526" t="s">
        <v>599</v>
      </c>
      <c r="H240" s="530"/>
      <c r="I240" s="530"/>
      <c r="J240" s="526"/>
      <c r="K240" s="526"/>
      <c r="L240" s="530"/>
      <c r="M240" s="530"/>
      <c r="N240" s="526"/>
      <c r="O240" s="526"/>
      <c r="P240" s="530">
        <v>7.6799999999999988</v>
      </c>
      <c r="Q240" s="530">
        <v>3969.9900000000007</v>
      </c>
      <c r="R240" s="544"/>
      <c r="S240" s="531">
        <v>516.92578125000011</v>
      </c>
    </row>
    <row r="241" spans="1:19" ht="14.4" customHeight="1" x14ac:dyDescent="0.3">
      <c r="A241" s="525" t="s">
        <v>2162</v>
      </c>
      <c r="B241" s="526" t="s">
        <v>2194</v>
      </c>
      <c r="C241" s="526" t="s">
        <v>513</v>
      </c>
      <c r="D241" s="526" t="s">
        <v>726</v>
      </c>
      <c r="E241" s="526" t="s">
        <v>2164</v>
      </c>
      <c r="F241" s="526" t="s">
        <v>2212</v>
      </c>
      <c r="G241" s="526" t="s">
        <v>607</v>
      </c>
      <c r="H241" s="530"/>
      <c r="I241" s="530"/>
      <c r="J241" s="526"/>
      <c r="K241" s="526"/>
      <c r="L241" s="530"/>
      <c r="M241" s="530"/>
      <c r="N241" s="526"/>
      <c r="O241" s="526"/>
      <c r="P241" s="530">
        <v>0.04</v>
      </c>
      <c r="Q241" s="530">
        <v>909.51</v>
      </c>
      <c r="R241" s="544"/>
      <c r="S241" s="531">
        <v>22737.75</v>
      </c>
    </row>
    <row r="242" spans="1:19" ht="14.4" customHeight="1" x14ac:dyDescent="0.3">
      <c r="A242" s="525" t="s">
        <v>2162</v>
      </c>
      <c r="B242" s="526" t="s">
        <v>2194</v>
      </c>
      <c r="C242" s="526" t="s">
        <v>513</v>
      </c>
      <c r="D242" s="526" t="s">
        <v>726</v>
      </c>
      <c r="E242" s="526" t="s">
        <v>2175</v>
      </c>
      <c r="F242" s="526" t="s">
        <v>2241</v>
      </c>
      <c r="G242" s="526" t="s">
        <v>2242</v>
      </c>
      <c r="H242" s="530"/>
      <c r="I242" s="530"/>
      <c r="J242" s="526"/>
      <c r="K242" s="526"/>
      <c r="L242" s="530"/>
      <c r="M242" s="530"/>
      <c r="N242" s="526"/>
      <c r="O242" s="526"/>
      <c r="P242" s="530">
        <v>1</v>
      </c>
      <c r="Q242" s="530">
        <v>205</v>
      </c>
      <c r="R242" s="544"/>
      <c r="S242" s="531">
        <v>205</v>
      </c>
    </row>
    <row r="243" spans="1:19" ht="14.4" customHeight="1" x14ac:dyDescent="0.3">
      <c r="A243" s="525" t="s">
        <v>2162</v>
      </c>
      <c r="B243" s="526" t="s">
        <v>2194</v>
      </c>
      <c r="C243" s="526" t="s">
        <v>513</v>
      </c>
      <c r="D243" s="526" t="s">
        <v>726</v>
      </c>
      <c r="E243" s="526" t="s">
        <v>2175</v>
      </c>
      <c r="F243" s="526" t="s">
        <v>2243</v>
      </c>
      <c r="G243" s="526" t="s">
        <v>2244</v>
      </c>
      <c r="H243" s="530"/>
      <c r="I243" s="530"/>
      <c r="J243" s="526"/>
      <c r="K243" s="526"/>
      <c r="L243" s="530"/>
      <c r="M243" s="530"/>
      <c r="N243" s="526"/>
      <c r="O243" s="526"/>
      <c r="P243" s="530">
        <v>56</v>
      </c>
      <c r="Q243" s="530">
        <v>11928</v>
      </c>
      <c r="R243" s="544"/>
      <c r="S243" s="531">
        <v>213</v>
      </c>
    </row>
    <row r="244" spans="1:19" ht="14.4" customHeight="1" x14ac:dyDescent="0.3">
      <c r="A244" s="525" t="s">
        <v>2162</v>
      </c>
      <c r="B244" s="526" t="s">
        <v>2194</v>
      </c>
      <c r="C244" s="526" t="s">
        <v>513</v>
      </c>
      <c r="D244" s="526" t="s">
        <v>726</v>
      </c>
      <c r="E244" s="526" t="s">
        <v>2175</v>
      </c>
      <c r="F244" s="526" t="s">
        <v>2245</v>
      </c>
      <c r="G244" s="526" t="s">
        <v>2246</v>
      </c>
      <c r="H244" s="530"/>
      <c r="I244" s="530"/>
      <c r="J244" s="526"/>
      <c r="K244" s="526"/>
      <c r="L244" s="530"/>
      <c r="M244" s="530"/>
      <c r="N244" s="526"/>
      <c r="O244" s="526"/>
      <c r="P244" s="530">
        <v>76</v>
      </c>
      <c r="Q244" s="530">
        <v>11780</v>
      </c>
      <c r="R244" s="544"/>
      <c r="S244" s="531">
        <v>155</v>
      </c>
    </row>
    <row r="245" spans="1:19" ht="14.4" customHeight="1" x14ac:dyDescent="0.3">
      <c r="A245" s="525" t="s">
        <v>2162</v>
      </c>
      <c r="B245" s="526" t="s">
        <v>2194</v>
      </c>
      <c r="C245" s="526" t="s">
        <v>513</v>
      </c>
      <c r="D245" s="526" t="s">
        <v>726</v>
      </c>
      <c r="E245" s="526" t="s">
        <v>2175</v>
      </c>
      <c r="F245" s="526" t="s">
        <v>2247</v>
      </c>
      <c r="G245" s="526" t="s">
        <v>2248</v>
      </c>
      <c r="H245" s="530"/>
      <c r="I245" s="530"/>
      <c r="J245" s="526"/>
      <c r="K245" s="526"/>
      <c r="L245" s="530"/>
      <c r="M245" s="530"/>
      <c r="N245" s="526"/>
      <c r="O245" s="526"/>
      <c r="P245" s="530">
        <v>93</v>
      </c>
      <c r="Q245" s="530">
        <v>17391</v>
      </c>
      <c r="R245" s="544"/>
      <c r="S245" s="531">
        <v>187</v>
      </c>
    </row>
    <row r="246" spans="1:19" ht="14.4" customHeight="1" x14ac:dyDescent="0.3">
      <c r="A246" s="525" t="s">
        <v>2162</v>
      </c>
      <c r="B246" s="526" t="s">
        <v>2194</v>
      </c>
      <c r="C246" s="526" t="s">
        <v>513</v>
      </c>
      <c r="D246" s="526" t="s">
        <v>726</v>
      </c>
      <c r="E246" s="526" t="s">
        <v>2175</v>
      </c>
      <c r="F246" s="526" t="s">
        <v>2249</v>
      </c>
      <c r="G246" s="526" t="s">
        <v>2250</v>
      </c>
      <c r="H246" s="530"/>
      <c r="I246" s="530"/>
      <c r="J246" s="526"/>
      <c r="K246" s="526"/>
      <c r="L246" s="530"/>
      <c r="M246" s="530"/>
      <c r="N246" s="526"/>
      <c r="O246" s="526"/>
      <c r="P246" s="530">
        <v>33</v>
      </c>
      <c r="Q246" s="530">
        <v>4224</v>
      </c>
      <c r="R246" s="544"/>
      <c r="S246" s="531">
        <v>128</v>
      </c>
    </row>
    <row r="247" spans="1:19" ht="14.4" customHeight="1" x14ac:dyDescent="0.3">
      <c r="A247" s="525" t="s">
        <v>2162</v>
      </c>
      <c r="B247" s="526" t="s">
        <v>2194</v>
      </c>
      <c r="C247" s="526" t="s">
        <v>513</v>
      </c>
      <c r="D247" s="526" t="s">
        <v>726</v>
      </c>
      <c r="E247" s="526" t="s">
        <v>2175</v>
      </c>
      <c r="F247" s="526" t="s">
        <v>2251</v>
      </c>
      <c r="G247" s="526" t="s">
        <v>2252</v>
      </c>
      <c r="H247" s="530"/>
      <c r="I247" s="530"/>
      <c r="J247" s="526"/>
      <c r="K247" s="526"/>
      <c r="L247" s="530"/>
      <c r="M247" s="530"/>
      <c r="N247" s="526"/>
      <c r="O247" s="526"/>
      <c r="P247" s="530">
        <v>78</v>
      </c>
      <c r="Q247" s="530">
        <v>17394</v>
      </c>
      <c r="R247" s="544"/>
      <c r="S247" s="531">
        <v>223</v>
      </c>
    </row>
    <row r="248" spans="1:19" ht="14.4" customHeight="1" x14ac:dyDescent="0.3">
      <c r="A248" s="525" t="s">
        <v>2162</v>
      </c>
      <c r="B248" s="526" t="s">
        <v>2194</v>
      </c>
      <c r="C248" s="526" t="s">
        <v>513</v>
      </c>
      <c r="D248" s="526" t="s">
        <v>726</v>
      </c>
      <c r="E248" s="526" t="s">
        <v>2175</v>
      </c>
      <c r="F248" s="526" t="s">
        <v>2253</v>
      </c>
      <c r="G248" s="526" t="s">
        <v>2254</v>
      </c>
      <c r="H248" s="530"/>
      <c r="I248" s="530"/>
      <c r="J248" s="526"/>
      <c r="K248" s="526"/>
      <c r="L248" s="530"/>
      <c r="M248" s="530"/>
      <c r="N248" s="526"/>
      <c r="O248" s="526"/>
      <c r="P248" s="530">
        <v>27</v>
      </c>
      <c r="Q248" s="530">
        <v>6021</v>
      </c>
      <c r="R248" s="544"/>
      <c r="S248" s="531">
        <v>223</v>
      </c>
    </row>
    <row r="249" spans="1:19" ht="14.4" customHeight="1" x14ac:dyDescent="0.3">
      <c r="A249" s="525" t="s">
        <v>2162</v>
      </c>
      <c r="B249" s="526" t="s">
        <v>2194</v>
      </c>
      <c r="C249" s="526" t="s">
        <v>513</v>
      </c>
      <c r="D249" s="526" t="s">
        <v>726</v>
      </c>
      <c r="E249" s="526" t="s">
        <v>2175</v>
      </c>
      <c r="F249" s="526" t="s">
        <v>2257</v>
      </c>
      <c r="G249" s="526" t="s">
        <v>2258</v>
      </c>
      <c r="H249" s="530"/>
      <c r="I249" s="530"/>
      <c r="J249" s="526"/>
      <c r="K249" s="526"/>
      <c r="L249" s="530"/>
      <c r="M249" s="530"/>
      <c r="N249" s="526"/>
      <c r="O249" s="526"/>
      <c r="P249" s="530">
        <v>92</v>
      </c>
      <c r="Q249" s="530">
        <v>20700</v>
      </c>
      <c r="R249" s="544"/>
      <c r="S249" s="531">
        <v>225</v>
      </c>
    </row>
    <row r="250" spans="1:19" ht="14.4" customHeight="1" x14ac:dyDescent="0.3">
      <c r="A250" s="525" t="s">
        <v>2162</v>
      </c>
      <c r="B250" s="526" t="s">
        <v>2194</v>
      </c>
      <c r="C250" s="526" t="s">
        <v>513</v>
      </c>
      <c r="D250" s="526" t="s">
        <v>726</v>
      </c>
      <c r="E250" s="526" t="s">
        <v>2175</v>
      </c>
      <c r="F250" s="526" t="s">
        <v>2259</v>
      </c>
      <c r="G250" s="526" t="s">
        <v>2260</v>
      </c>
      <c r="H250" s="530"/>
      <c r="I250" s="530"/>
      <c r="J250" s="526"/>
      <c r="K250" s="526"/>
      <c r="L250" s="530"/>
      <c r="M250" s="530"/>
      <c r="N250" s="526"/>
      <c r="O250" s="526"/>
      <c r="P250" s="530">
        <v>6</v>
      </c>
      <c r="Q250" s="530">
        <v>3756</v>
      </c>
      <c r="R250" s="544"/>
      <c r="S250" s="531">
        <v>626</v>
      </c>
    </row>
    <row r="251" spans="1:19" ht="14.4" customHeight="1" x14ac:dyDescent="0.3">
      <c r="A251" s="525" t="s">
        <v>2162</v>
      </c>
      <c r="B251" s="526" t="s">
        <v>2194</v>
      </c>
      <c r="C251" s="526" t="s">
        <v>513</v>
      </c>
      <c r="D251" s="526" t="s">
        <v>726</v>
      </c>
      <c r="E251" s="526" t="s">
        <v>2175</v>
      </c>
      <c r="F251" s="526" t="s">
        <v>2267</v>
      </c>
      <c r="G251" s="526" t="s">
        <v>2268</v>
      </c>
      <c r="H251" s="530"/>
      <c r="I251" s="530"/>
      <c r="J251" s="526"/>
      <c r="K251" s="526"/>
      <c r="L251" s="530"/>
      <c r="M251" s="530"/>
      <c r="N251" s="526"/>
      <c r="O251" s="526"/>
      <c r="P251" s="530">
        <v>6</v>
      </c>
      <c r="Q251" s="530">
        <v>2904</v>
      </c>
      <c r="R251" s="544"/>
      <c r="S251" s="531">
        <v>484</v>
      </c>
    </row>
    <row r="252" spans="1:19" ht="14.4" customHeight="1" x14ac:dyDescent="0.3">
      <c r="A252" s="525" t="s">
        <v>2162</v>
      </c>
      <c r="B252" s="526" t="s">
        <v>2194</v>
      </c>
      <c r="C252" s="526" t="s">
        <v>513</v>
      </c>
      <c r="D252" s="526" t="s">
        <v>726</v>
      </c>
      <c r="E252" s="526" t="s">
        <v>2175</v>
      </c>
      <c r="F252" s="526" t="s">
        <v>2273</v>
      </c>
      <c r="G252" s="526" t="s">
        <v>2274</v>
      </c>
      <c r="H252" s="530"/>
      <c r="I252" s="530"/>
      <c r="J252" s="526"/>
      <c r="K252" s="526"/>
      <c r="L252" s="530"/>
      <c r="M252" s="530"/>
      <c r="N252" s="526"/>
      <c r="O252" s="526"/>
      <c r="P252" s="530">
        <v>1</v>
      </c>
      <c r="Q252" s="530">
        <v>254</v>
      </c>
      <c r="R252" s="544"/>
      <c r="S252" s="531">
        <v>254</v>
      </c>
    </row>
    <row r="253" spans="1:19" ht="14.4" customHeight="1" x14ac:dyDescent="0.3">
      <c r="A253" s="525" t="s">
        <v>2162</v>
      </c>
      <c r="B253" s="526" t="s">
        <v>2194</v>
      </c>
      <c r="C253" s="526" t="s">
        <v>513</v>
      </c>
      <c r="D253" s="526" t="s">
        <v>726</v>
      </c>
      <c r="E253" s="526" t="s">
        <v>2175</v>
      </c>
      <c r="F253" s="526" t="s">
        <v>2275</v>
      </c>
      <c r="G253" s="526" t="s">
        <v>2276</v>
      </c>
      <c r="H253" s="530"/>
      <c r="I253" s="530"/>
      <c r="J253" s="526"/>
      <c r="K253" s="526"/>
      <c r="L253" s="530"/>
      <c r="M253" s="530"/>
      <c r="N253" s="526"/>
      <c r="O253" s="526"/>
      <c r="P253" s="530">
        <v>103</v>
      </c>
      <c r="Q253" s="530">
        <v>35535</v>
      </c>
      <c r="R253" s="544"/>
      <c r="S253" s="531">
        <v>345</v>
      </c>
    </row>
    <row r="254" spans="1:19" ht="14.4" customHeight="1" x14ac:dyDescent="0.3">
      <c r="A254" s="525" t="s">
        <v>2162</v>
      </c>
      <c r="B254" s="526" t="s">
        <v>2194</v>
      </c>
      <c r="C254" s="526" t="s">
        <v>513</v>
      </c>
      <c r="D254" s="526" t="s">
        <v>726</v>
      </c>
      <c r="E254" s="526" t="s">
        <v>2175</v>
      </c>
      <c r="F254" s="526" t="s">
        <v>2277</v>
      </c>
      <c r="G254" s="526" t="s">
        <v>2278</v>
      </c>
      <c r="H254" s="530"/>
      <c r="I254" s="530"/>
      <c r="J254" s="526"/>
      <c r="K254" s="526"/>
      <c r="L254" s="530"/>
      <c r="M254" s="530"/>
      <c r="N254" s="526"/>
      <c r="O254" s="526"/>
      <c r="P254" s="530">
        <v>15</v>
      </c>
      <c r="Q254" s="530">
        <v>13095</v>
      </c>
      <c r="R254" s="544"/>
      <c r="S254" s="531">
        <v>873</v>
      </c>
    </row>
    <row r="255" spans="1:19" ht="14.4" customHeight="1" x14ac:dyDescent="0.3">
      <c r="A255" s="525" t="s">
        <v>2162</v>
      </c>
      <c r="B255" s="526" t="s">
        <v>2194</v>
      </c>
      <c r="C255" s="526" t="s">
        <v>513</v>
      </c>
      <c r="D255" s="526" t="s">
        <v>726</v>
      </c>
      <c r="E255" s="526" t="s">
        <v>2175</v>
      </c>
      <c r="F255" s="526" t="s">
        <v>2295</v>
      </c>
      <c r="G255" s="526" t="s">
        <v>2296</v>
      </c>
      <c r="H255" s="530"/>
      <c r="I255" s="530"/>
      <c r="J255" s="526"/>
      <c r="K255" s="526"/>
      <c r="L255" s="530"/>
      <c r="M255" s="530"/>
      <c r="N255" s="526"/>
      <c r="O255" s="526"/>
      <c r="P255" s="530">
        <v>255</v>
      </c>
      <c r="Q255" s="530">
        <v>45135</v>
      </c>
      <c r="R255" s="544"/>
      <c r="S255" s="531">
        <v>177</v>
      </c>
    </row>
    <row r="256" spans="1:19" ht="14.4" customHeight="1" x14ac:dyDescent="0.3">
      <c r="A256" s="525" t="s">
        <v>2162</v>
      </c>
      <c r="B256" s="526" t="s">
        <v>2194</v>
      </c>
      <c r="C256" s="526" t="s">
        <v>513</v>
      </c>
      <c r="D256" s="526" t="s">
        <v>726</v>
      </c>
      <c r="E256" s="526" t="s">
        <v>2175</v>
      </c>
      <c r="F256" s="526" t="s">
        <v>2299</v>
      </c>
      <c r="G256" s="526" t="s">
        <v>2300</v>
      </c>
      <c r="H256" s="530"/>
      <c r="I256" s="530"/>
      <c r="J256" s="526"/>
      <c r="K256" s="526"/>
      <c r="L256" s="530"/>
      <c r="M256" s="530"/>
      <c r="N256" s="526"/>
      <c r="O256" s="526"/>
      <c r="P256" s="530">
        <v>101</v>
      </c>
      <c r="Q256" s="530">
        <v>34845</v>
      </c>
      <c r="R256" s="544"/>
      <c r="S256" s="531">
        <v>345</v>
      </c>
    </row>
    <row r="257" spans="1:19" ht="14.4" customHeight="1" x14ac:dyDescent="0.3">
      <c r="A257" s="525" t="s">
        <v>2162</v>
      </c>
      <c r="B257" s="526" t="s">
        <v>2194</v>
      </c>
      <c r="C257" s="526" t="s">
        <v>513</v>
      </c>
      <c r="D257" s="526" t="s">
        <v>726</v>
      </c>
      <c r="E257" s="526" t="s">
        <v>2175</v>
      </c>
      <c r="F257" s="526" t="s">
        <v>2301</v>
      </c>
      <c r="G257" s="526" t="s">
        <v>2302</v>
      </c>
      <c r="H257" s="530"/>
      <c r="I257" s="530"/>
      <c r="J257" s="526"/>
      <c r="K257" s="526"/>
      <c r="L257" s="530"/>
      <c r="M257" s="530"/>
      <c r="N257" s="526"/>
      <c r="O257" s="526"/>
      <c r="P257" s="530">
        <v>4</v>
      </c>
      <c r="Q257" s="530">
        <v>1232</v>
      </c>
      <c r="R257" s="544"/>
      <c r="S257" s="531">
        <v>308</v>
      </c>
    </row>
    <row r="258" spans="1:19" ht="14.4" customHeight="1" x14ac:dyDescent="0.3">
      <c r="A258" s="525" t="s">
        <v>2162</v>
      </c>
      <c r="B258" s="526" t="s">
        <v>2194</v>
      </c>
      <c r="C258" s="526" t="s">
        <v>513</v>
      </c>
      <c r="D258" s="526" t="s">
        <v>726</v>
      </c>
      <c r="E258" s="526" t="s">
        <v>2175</v>
      </c>
      <c r="F258" s="526" t="s">
        <v>2307</v>
      </c>
      <c r="G258" s="526" t="s">
        <v>2308</v>
      </c>
      <c r="H258" s="530"/>
      <c r="I258" s="530"/>
      <c r="J258" s="526"/>
      <c r="K258" s="526"/>
      <c r="L258" s="530">
        <v>1</v>
      </c>
      <c r="M258" s="530">
        <v>154</v>
      </c>
      <c r="N258" s="526">
        <v>1</v>
      </c>
      <c r="O258" s="526">
        <v>154</v>
      </c>
      <c r="P258" s="530">
        <v>8</v>
      </c>
      <c r="Q258" s="530">
        <v>1232</v>
      </c>
      <c r="R258" s="544">
        <v>8</v>
      </c>
      <c r="S258" s="531">
        <v>154</v>
      </c>
    </row>
    <row r="259" spans="1:19" ht="14.4" customHeight="1" x14ac:dyDescent="0.3">
      <c r="A259" s="525" t="s">
        <v>2162</v>
      </c>
      <c r="B259" s="526" t="s">
        <v>2194</v>
      </c>
      <c r="C259" s="526" t="s">
        <v>513</v>
      </c>
      <c r="D259" s="526" t="s">
        <v>726</v>
      </c>
      <c r="E259" s="526" t="s">
        <v>2175</v>
      </c>
      <c r="F259" s="526" t="s">
        <v>2309</v>
      </c>
      <c r="G259" s="526" t="s">
        <v>2310</v>
      </c>
      <c r="H259" s="530"/>
      <c r="I259" s="530"/>
      <c r="J259" s="526"/>
      <c r="K259" s="526"/>
      <c r="L259" s="530"/>
      <c r="M259" s="530"/>
      <c r="N259" s="526"/>
      <c r="O259" s="526"/>
      <c r="P259" s="530">
        <v>13</v>
      </c>
      <c r="Q259" s="530">
        <v>8775</v>
      </c>
      <c r="R259" s="544"/>
      <c r="S259" s="531">
        <v>675</v>
      </c>
    </row>
    <row r="260" spans="1:19" ht="14.4" customHeight="1" x14ac:dyDescent="0.3">
      <c r="A260" s="525" t="s">
        <v>2162</v>
      </c>
      <c r="B260" s="526" t="s">
        <v>2194</v>
      </c>
      <c r="C260" s="526" t="s">
        <v>513</v>
      </c>
      <c r="D260" s="526" t="s">
        <v>726</v>
      </c>
      <c r="E260" s="526" t="s">
        <v>2175</v>
      </c>
      <c r="F260" s="526" t="s">
        <v>2313</v>
      </c>
      <c r="G260" s="526" t="s">
        <v>2314</v>
      </c>
      <c r="H260" s="530"/>
      <c r="I260" s="530"/>
      <c r="J260" s="526"/>
      <c r="K260" s="526"/>
      <c r="L260" s="530"/>
      <c r="M260" s="530"/>
      <c r="N260" s="526"/>
      <c r="O260" s="526"/>
      <c r="P260" s="530">
        <v>32</v>
      </c>
      <c r="Q260" s="530">
        <v>4960</v>
      </c>
      <c r="R260" s="544"/>
      <c r="S260" s="531">
        <v>155</v>
      </c>
    </row>
    <row r="261" spans="1:19" ht="14.4" customHeight="1" x14ac:dyDescent="0.3">
      <c r="A261" s="525" t="s">
        <v>2162</v>
      </c>
      <c r="B261" s="526" t="s">
        <v>2194</v>
      </c>
      <c r="C261" s="526" t="s">
        <v>513</v>
      </c>
      <c r="D261" s="526" t="s">
        <v>726</v>
      </c>
      <c r="E261" s="526" t="s">
        <v>2175</v>
      </c>
      <c r="F261" s="526" t="s">
        <v>2315</v>
      </c>
      <c r="G261" s="526" t="s">
        <v>2316</v>
      </c>
      <c r="H261" s="530"/>
      <c r="I261" s="530"/>
      <c r="J261" s="526"/>
      <c r="K261" s="526"/>
      <c r="L261" s="530"/>
      <c r="M261" s="530"/>
      <c r="N261" s="526"/>
      <c r="O261" s="526"/>
      <c r="P261" s="530">
        <v>22</v>
      </c>
      <c r="Q261" s="530">
        <v>4378</v>
      </c>
      <c r="R261" s="544"/>
      <c r="S261" s="531">
        <v>199</v>
      </c>
    </row>
    <row r="262" spans="1:19" ht="14.4" customHeight="1" x14ac:dyDescent="0.3">
      <c r="A262" s="525" t="s">
        <v>2162</v>
      </c>
      <c r="B262" s="526" t="s">
        <v>2194</v>
      </c>
      <c r="C262" s="526" t="s">
        <v>513</v>
      </c>
      <c r="D262" s="526" t="s">
        <v>726</v>
      </c>
      <c r="E262" s="526" t="s">
        <v>2175</v>
      </c>
      <c r="F262" s="526" t="s">
        <v>2317</v>
      </c>
      <c r="G262" s="526" t="s">
        <v>2318</v>
      </c>
      <c r="H262" s="530"/>
      <c r="I262" s="530"/>
      <c r="J262" s="526"/>
      <c r="K262" s="526"/>
      <c r="L262" s="530"/>
      <c r="M262" s="530"/>
      <c r="N262" s="526"/>
      <c r="O262" s="526"/>
      <c r="P262" s="530">
        <v>10</v>
      </c>
      <c r="Q262" s="530">
        <v>2040</v>
      </c>
      <c r="R262" s="544"/>
      <c r="S262" s="531">
        <v>204</v>
      </c>
    </row>
    <row r="263" spans="1:19" ht="14.4" customHeight="1" x14ac:dyDescent="0.3">
      <c r="A263" s="525" t="s">
        <v>2162</v>
      </c>
      <c r="B263" s="526" t="s">
        <v>2194</v>
      </c>
      <c r="C263" s="526" t="s">
        <v>513</v>
      </c>
      <c r="D263" s="526" t="s">
        <v>726</v>
      </c>
      <c r="E263" s="526" t="s">
        <v>2175</v>
      </c>
      <c r="F263" s="526" t="s">
        <v>2319</v>
      </c>
      <c r="G263" s="526" t="s">
        <v>2320</v>
      </c>
      <c r="H263" s="530"/>
      <c r="I263" s="530"/>
      <c r="J263" s="526"/>
      <c r="K263" s="526"/>
      <c r="L263" s="530"/>
      <c r="M263" s="530"/>
      <c r="N263" s="526"/>
      <c r="O263" s="526"/>
      <c r="P263" s="530">
        <v>31</v>
      </c>
      <c r="Q263" s="530">
        <v>13206</v>
      </c>
      <c r="R263" s="544"/>
      <c r="S263" s="531">
        <v>426</v>
      </c>
    </row>
    <row r="264" spans="1:19" ht="14.4" customHeight="1" x14ac:dyDescent="0.3">
      <c r="A264" s="525" t="s">
        <v>2162</v>
      </c>
      <c r="B264" s="526" t="s">
        <v>2194</v>
      </c>
      <c r="C264" s="526" t="s">
        <v>513</v>
      </c>
      <c r="D264" s="526" t="s">
        <v>726</v>
      </c>
      <c r="E264" s="526" t="s">
        <v>2175</v>
      </c>
      <c r="F264" s="526" t="s">
        <v>2321</v>
      </c>
      <c r="G264" s="526" t="s">
        <v>2322</v>
      </c>
      <c r="H264" s="530"/>
      <c r="I264" s="530"/>
      <c r="J264" s="526"/>
      <c r="K264" s="526"/>
      <c r="L264" s="530"/>
      <c r="M264" s="530"/>
      <c r="N264" s="526"/>
      <c r="O264" s="526"/>
      <c r="P264" s="530">
        <v>3</v>
      </c>
      <c r="Q264" s="530">
        <v>795</v>
      </c>
      <c r="R264" s="544"/>
      <c r="S264" s="531">
        <v>265</v>
      </c>
    </row>
    <row r="265" spans="1:19" ht="14.4" customHeight="1" x14ac:dyDescent="0.3">
      <c r="A265" s="525" t="s">
        <v>2162</v>
      </c>
      <c r="B265" s="526" t="s">
        <v>2194</v>
      </c>
      <c r="C265" s="526" t="s">
        <v>513</v>
      </c>
      <c r="D265" s="526" t="s">
        <v>726</v>
      </c>
      <c r="E265" s="526" t="s">
        <v>2175</v>
      </c>
      <c r="F265" s="526" t="s">
        <v>2323</v>
      </c>
      <c r="G265" s="526" t="s">
        <v>2324</v>
      </c>
      <c r="H265" s="530"/>
      <c r="I265" s="530"/>
      <c r="J265" s="526"/>
      <c r="K265" s="526"/>
      <c r="L265" s="530"/>
      <c r="M265" s="530"/>
      <c r="N265" s="526"/>
      <c r="O265" s="526"/>
      <c r="P265" s="530">
        <v>63</v>
      </c>
      <c r="Q265" s="530">
        <v>10269</v>
      </c>
      <c r="R265" s="544"/>
      <c r="S265" s="531">
        <v>163</v>
      </c>
    </row>
    <row r="266" spans="1:19" ht="14.4" customHeight="1" x14ac:dyDescent="0.3">
      <c r="A266" s="525" t="s">
        <v>2162</v>
      </c>
      <c r="B266" s="526" t="s">
        <v>2194</v>
      </c>
      <c r="C266" s="526" t="s">
        <v>513</v>
      </c>
      <c r="D266" s="526" t="s">
        <v>726</v>
      </c>
      <c r="E266" s="526" t="s">
        <v>2175</v>
      </c>
      <c r="F266" s="526" t="s">
        <v>2325</v>
      </c>
      <c r="G266" s="526" t="s">
        <v>2326</v>
      </c>
      <c r="H266" s="530"/>
      <c r="I266" s="530"/>
      <c r="J266" s="526"/>
      <c r="K266" s="526"/>
      <c r="L266" s="530"/>
      <c r="M266" s="530"/>
      <c r="N266" s="526"/>
      <c r="O266" s="526"/>
      <c r="P266" s="530">
        <v>1</v>
      </c>
      <c r="Q266" s="530">
        <v>436</v>
      </c>
      <c r="R266" s="544"/>
      <c r="S266" s="531">
        <v>436</v>
      </c>
    </row>
    <row r="267" spans="1:19" ht="14.4" customHeight="1" x14ac:dyDescent="0.3">
      <c r="A267" s="525" t="s">
        <v>2162</v>
      </c>
      <c r="B267" s="526" t="s">
        <v>2194</v>
      </c>
      <c r="C267" s="526" t="s">
        <v>513</v>
      </c>
      <c r="D267" s="526" t="s">
        <v>726</v>
      </c>
      <c r="E267" s="526" t="s">
        <v>2175</v>
      </c>
      <c r="F267" s="526" t="s">
        <v>2329</v>
      </c>
      <c r="G267" s="526" t="s">
        <v>2330</v>
      </c>
      <c r="H267" s="530"/>
      <c r="I267" s="530"/>
      <c r="J267" s="526"/>
      <c r="K267" s="526"/>
      <c r="L267" s="530"/>
      <c r="M267" s="530"/>
      <c r="N267" s="526"/>
      <c r="O267" s="526"/>
      <c r="P267" s="530">
        <v>9</v>
      </c>
      <c r="Q267" s="530">
        <v>1467</v>
      </c>
      <c r="R267" s="544"/>
      <c r="S267" s="531">
        <v>163</v>
      </c>
    </row>
    <row r="268" spans="1:19" ht="14.4" customHeight="1" x14ac:dyDescent="0.3">
      <c r="A268" s="525" t="s">
        <v>2162</v>
      </c>
      <c r="B268" s="526" t="s">
        <v>2194</v>
      </c>
      <c r="C268" s="526" t="s">
        <v>513</v>
      </c>
      <c r="D268" s="526" t="s">
        <v>726</v>
      </c>
      <c r="E268" s="526" t="s">
        <v>2175</v>
      </c>
      <c r="F268" s="526" t="s">
        <v>2331</v>
      </c>
      <c r="G268" s="526" t="s">
        <v>2332</v>
      </c>
      <c r="H268" s="530"/>
      <c r="I268" s="530"/>
      <c r="J268" s="526"/>
      <c r="K268" s="526"/>
      <c r="L268" s="530"/>
      <c r="M268" s="530"/>
      <c r="N268" s="526"/>
      <c r="O268" s="526"/>
      <c r="P268" s="530">
        <v>23</v>
      </c>
      <c r="Q268" s="530">
        <v>21482</v>
      </c>
      <c r="R268" s="544"/>
      <c r="S268" s="531">
        <v>934</v>
      </c>
    </row>
    <row r="269" spans="1:19" ht="14.4" customHeight="1" x14ac:dyDescent="0.3">
      <c r="A269" s="525" t="s">
        <v>2162</v>
      </c>
      <c r="B269" s="526" t="s">
        <v>2194</v>
      </c>
      <c r="C269" s="526" t="s">
        <v>513</v>
      </c>
      <c r="D269" s="526" t="s">
        <v>726</v>
      </c>
      <c r="E269" s="526" t="s">
        <v>2175</v>
      </c>
      <c r="F269" s="526" t="s">
        <v>2335</v>
      </c>
      <c r="G269" s="526" t="s">
        <v>2336</v>
      </c>
      <c r="H269" s="530"/>
      <c r="I269" s="530"/>
      <c r="J269" s="526"/>
      <c r="K269" s="526"/>
      <c r="L269" s="530"/>
      <c r="M269" s="530"/>
      <c r="N269" s="526"/>
      <c r="O269" s="526"/>
      <c r="P269" s="530">
        <v>1</v>
      </c>
      <c r="Q269" s="530">
        <v>8460</v>
      </c>
      <c r="R269" s="544"/>
      <c r="S269" s="531">
        <v>8460</v>
      </c>
    </row>
    <row r="270" spans="1:19" ht="14.4" customHeight="1" x14ac:dyDescent="0.3">
      <c r="A270" s="525" t="s">
        <v>2162</v>
      </c>
      <c r="B270" s="526" t="s">
        <v>2194</v>
      </c>
      <c r="C270" s="526" t="s">
        <v>513</v>
      </c>
      <c r="D270" s="526" t="s">
        <v>726</v>
      </c>
      <c r="E270" s="526" t="s">
        <v>2175</v>
      </c>
      <c r="F270" s="526" t="s">
        <v>2343</v>
      </c>
      <c r="G270" s="526" t="s">
        <v>2344</v>
      </c>
      <c r="H270" s="530"/>
      <c r="I270" s="530"/>
      <c r="J270" s="526"/>
      <c r="K270" s="526"/>
      <c r="L270" s="530"/>
      <c r="M270" s="530"/>
      <c r="N270" s="526"/>
      <c r="O270" s="526"/>
      <c r="P270" s="530">
        <v>3</v>
      </c>
      <c r="Q270" s="530">
        <v>1119</v>
      </c>
      <c r="R270" s="544"/>
      <c r="S270" s="531">
        <v>373</v>
      </c>
    </row>
    <row r="271" spans="1:19" ht="14.4" customHeight="1" x14ac:dyDescent="0.3">
      <c r="A271" s="525" t="s">
        <v>2162</v>
      </c>
      <c r="B271" s="526" t="s">
        <v>2194</v>
      </c>
      <c r="C271" s="526" t="s">
        <v>513</v>
      </c>
      <c r="D271" s="526" t="s">
        <v>2156</v>
      </c>
      <c r="E271" s="526" t="s">
        <v>2164</v>
      </c>
      <c r="F271" s="526" t="s">
        <v>2206</v>
      </c>
      <c r="G271" s="526" t="s">
        <v>607</v>
      </c>
      <c r="H271" s="530"/>
      <c r="I271" s="530"/>
      <c r="J271" s="526"/>
      <c r="K271" s="526"/>
      <c r="L271" s="530"/>
      <c r="M271" s="530"/>
      <c r="N271" s="526"/>
      <c r="O271" s="526"/>
      <c r="P271" s="530">
        <v>0.02</v>
      </c>
      <c r="Q271" s="530">
        <v>90.95</v>
      </c>
      <c r="R271" s="544"/>
      <c r="S271" s="531">
        <v>4547.5</v>
      </c>
    </row>
    <row r="272" spans="1:19" ht="14.4" customHeight="1" x14ac:dyDescent="0.3">
      <c r="A272" s="525" t="s">
        <v>2162</v>
      </c>
      <c r="B272" s="526" t="s">
        <v>2194</v>
      </c>
      <c r="C272" s="526" t="s">
        <v>513</v>
      </c>
      <c r="D272" s="526" t="s">
        <v>2156</v>
      </c>
      <c r="E272" s="526" t="s">
        <v>2164</v>
      </c>
      <c r="F272" s="526" t="s">
        <v>2207</v>
      </c>
      <c r="G272" s="526" t="s">
        <v>607</v>
      </c>
      <c r="H272" s="530"/>
      <c r="I272" s="530"/>
      <c r="J272" s="526"/>
      <c r="K272" s="526"/>
      <c r="L272" s="530"/>
      <c r="M272" s="530"/>
      <c r="N272" s="526"/>
      <c r="O272" s="526"/>
      <c r="P272" s="530">
        <v>0.02</v>
      </c>
      <c r="Q272" s="530">
        <v>136.41999999999999</v>
      </c>
      <c r="R272" s="544"/>
      <c r="S272" s="531">
        <v>6820.9999999999991</v>
      </c>
    </row>
    <row r="273" spans="1:19" ht="14.4" customHeight="1" x14ac:dyDescent="0.3">
      <c r="A273" s="525" t="s">
        <v>2162</v>
      </c>
      <c r="B273" s="526" t="s">
        <v>2194</v>
      </c>
      <c r="C273" s="526" t="s">
        <v>513</v>
      </c>
      <c r="D273" s="526" t="s">
        <v>2156</v>
      </c>
      <c r="E273" s="526" t="s">
        <v>2164</v>
      </c>
      <c r="F273" s="526" t="s">
        <v>2210</v>
      </c>
      <c r="G273" s="526" t="s">
        <v>599</v>
      </c>
      <c r="H273" s="530"/>
      <c r="I273" s="530"/>
      <c r="J273" s="526"/>
      <c r="K273" s="526"/>
      <c r="L273" s="530"/>
      <c r="M273" s="530"/>
      <c r="N273" s="526"/>
      <c r="O273" s="526"/>
      <c r="P273" s="530">
        <v>0.35</v>
      </c>
      <c r="Q273" s="530">
        <v>181.17</v>
      </c>
      <c r="R273" s="544"/>
      <c r="S273" s="531">
        <v>517.62857142857138</v>
      </c>
    </row>
    <row r="274" spans="1:19" ht="14.4" customHeight="1" x14ac:dyDescent="0.3">
      <c r="A274" s="525" t="s">
        <v>2162</v>
      </c>
      <c r="B274" s="526" t="s">
        <v>2194</v>
      </c>
      <c r="C274" s="526" t="s">
        <v>513</v>
      </c>
      <c r="D274" s="526" t="s">
        <v>2156</v>
      </c>
      <c r="E274" s="526" t="s">
        <v>2164</v>
      </c>
      <c r="F274" s="526" t="s">
        <v>2212</v>
      </c>
      <c r="G274" s="526" t="s">
        <v>607</v>
      </c>
      <c r="H274" s="530"/>
      <c r="I274" s="530"/>
      <c r="J274" s="526"/>
      <c r="K274" s="526"/>
      <c r="L274" s="530"/>
      <c r="M274" s="530"/>
      <c r="N274" s="526"/>
      <c r="O274" s="526"/>
      <c r="P274" s="530">
        <v>0.01</v>
      </c>
      <c r="Q274" s="530">
        <v>181.9</v>
      </c>
      <c r="R274" s="544"/>
      <c r="S274" s="531">
        <v>18190</v>
      </c>
    </row>
    <row r="275" spans="1:19" ht="14.4" customHeight="1" x14ac:dyDescent="0.3">
      <c r="A275" s="525" t="s">
        <v>2162</v>
      </c>
      <c r="B275" s="526" t="s">
        <v>2194</v>
      </c>
      <c r="C275" s="526" t="s">
        <v>513</v>
      </c>
      <c r="D275" s="526" t="s">
        <v>2156</v>
      </c>
      <c r="E275" s="526" t="s">
        <v>2175</v>
      </c>
      <c r="F275" s="526" t="s">
        <v>2241</v>
      </c>
      <c r="G275" s="526" t="s">
        <v>2242</v>
      </c>
      <c r="H275" s="530"/>
      <c r="I275" s="530"/>
      <c r="J275" s="526"/>
      <c r="K275" s="526"/>
      <c r="L275" s="530"/>
      <c r="M275" s="530"/>
      <c r="N275" s="526"/>
      <c r="O275" s="526"/>
      <c r="P275" s="530">
        <v>1</v>
      </c>
      <c r="Q275" s="530">
        <v>205</v>
      </c>
      <c r="R275" s="544"/>
      <c r="S275" s="531">
        <v>205</v>
      </c>
    </row>
    <row r="276" spans="1:19" ht="14.4" customHeight="1" x14ac:dyDescent="0.3">
      <c r="A276" s="525" t="s">
        <v>2162</v>
      </c>
      <c r="B276" s="526" t="s">
        <v>2194</v>
      </c>
      <c r="C276" s="526" t="s">
        <v>513</v>
      </c>
      <c r="D276" s="526" t="s">
        <v>2156</v>
      </c>
      <c r="E276" s="526" t="s">
        <v>2175</v>
      </c>
      <c r="F276" s="526" t="s">
        <v>2243</v>
      </c>
      <c r="G276" s="526" t="s">
        <v>2244</v>
      </c>
      <c r="H276" s="530"/>
      <c r="I276" s="530"/>
      <c r="J276" s="526"/>
      <c r="K276" s="526"/>
      <c r="L276" s="530"/>
      <c r="M276" s="530"/>
      <c r="N276" s="526"/>
      <c r="O276" s="526"/>
      <c r="P276" s="530">
        <v>23</v>
      </c>
      <c r="Q276" s="530">
        <v>4899</v>
      </c>
      <c r="R276" s="544"/>
      <c r="S276" s="531">
        <v>213</v>
      </c>
    </row>
    <row r="277" spans="1:19" ht="14.4" customHeight="1" x14ac:dyDescent="0.3">
      <c r="A277" s="525" t="s">
        <v>2162</v>
      </c>
      <c r="B277" s="526" t="s">
        <v>2194</v>
      </c>
      <c r="C277" s="526" t="s">
        <v>513</v>
      </c>
      <c r="D277" s="526" t="s">
        <v>2156</v>
      </c>
      <c r="E277" s="526" t="s">
        <v>2175</v>
      </c>
      <c r="F277" s="526" t="s">
        <v>2245</v>
      </c>
      <c r="G277" s="526" t="s">
        <v>2246</v>
      </c>
      <c r="H277" s="530"/>
      <c r="I277" s="530"/>
      <c r="J277" s="526"/>
      <c r="K277" s="526"/>
      <c r="L277" s="530"/>
      <c r="M277" s="530"/>
      <c r="N277" s="526"/>
      <c r="O277" s="526"/>
      <c r="P277" s="530">
        <v>64</v>
      </c>
      <c r="Q277" s="530">
        <v>9920</v>
      </c>
      <c r="R277" s="544"/>
      <c r="S277" s="531">
        <v>155</v>
      </c>
    </row>
    <row r="278" spans="1:19" ht="14.4" customHeight="1" x14ac:dyDescent="0.3">
      <c r="A278" s="525" t="s">
        <v>2162</v>
      </c>
      <c r="B278" s="526" t="s">
        <v>2194</v>
      </c>
      <c r="C278" s="526" t="s">
        <v>513</v>
      </c>
      <c r="D278" s="526" t="s">
        <v>2156</v>
      </c>
      <c r="E278" s="526" t="s">
        <v>2175</v>
      </c>
      <c r="F278" s="526" t="s">
        <v>2247</v>
      </c>
      <c r="G278" s="526" t="s">
        <v>2248</v>
      </c>
      <c r="H278" s="530"/>
      <c r="I278" s="530"/>
      <c r="J278" s="526"/>
      <c r="K278" s="526"/>
      <c r="L278" s="530"/>
      <c r="M278" s="530"/>
      <c r="N278" s="526"/>
      <c r="O278" s="526"/>
      <c r="P278" s="530">
        <v>73</v>
      </c>
      <c r="Q278" s="530">
        <v>13651</v>
      </c>
      <c r="R278" s="544"/>
      <c r="S278" s="531">
        <v>187</v>
      </c>
    </row>
    <row r="279" spans="1:19" ht="14.4" customHeight="1" x14ac:dyDescent="0.3">
      <c r="A279" s="525" t="s">
        <v>2162</v>
      </c>
      <c r="B279" s="526" t="s">
        <v>2194</v>
      </c>
      <c r="C279" s="526" t="s">
        <v>513</v>
      </c>
      <c r="D279" s="526" t="s">
        <v>2156</v>
      </c>
      <c r="E279" s="526" t="s">
        <v>2175</v>
      </c>
      <c r="F279" s="526" t="s">
        <v>2249</v>
      </c>
      <c r="G279" s="526" t="s">
        <v>2250</v>
      </c>
      <c r="H279" s="530"/>
      <c r="I279" s="530"/>
      <c r="J279" s="526"/>
      <c r="K279" s="526"/>
      <c r="L279" s="530"/>
      <c r="M279" s="530"/>
      <c r="N279" s="526"/>
      <c r="O279" s="526"/>
      <c r="P279" s="530">
        <v>28</v>
      </c>
      <c r="Q279" s="530">
        <v>3584</v>
      </c>
      <c r="R279" s="544"/>
      <c r="S279" s="531">
        <v>128</v>
      </c>
    </row>
    <row r="280" spans="1:19" ht="14.4" customHeight="1" x14ac:dyDescent="0.3">
      <c r="A280" s="525" t="s">
        <v>2162</v>
      </c>
      <c r="B280" s="526" t="s">
        <v>2194</v>
      </c>
      <c r="C280" s="526" t="s">
        <v>513</v>
      </c>
      <c r="D280" s="526" t="s">
        <v>2156</v>
      </c>
      <c r="E280" s="526" t="s">
        <v>2175</v>
      </c>
      <c r="F280" s="526" t="s">
        <v>2251</v>
      </c>
      <c r="G280" s="526" t="s">
        <v>2252</v>
      </c>
      <c r="H280" s="530"/>
      <c r="I280" s="530"/>
      <c r="J280" s="526"/>
      <c r="K280" s="526"/>
      <c r="L280" s="530"/>
      <c r="M280" s="530"/>
      <c r="N280" s="526"/>
      <c r="O280" s="526"/>
      <c r="P280" s="530">
        <v>57</v>
      </c>
      <c r="Q280" s="530">
        <v>12711</v>
      </c>
      <c r="R280" s="544"/>
      <c r="S280" s="531">
        <v>223</v>
      </c>
    </row>
    <row r="281" spans="1:19" ht="14.4" customHeight="1" x14ac:dyDescent="0.3">
      <c r="A281" s="525" t="s">
        <v>2162</v>
      </c>
      <c r="B281" s="526" t="s">
        <v>2194</v>
      </c>
      <c r="C281" s="526" t="s">
        <v>513</v>
      </c>
      <c r="D281" s="526" t="s">
        <v>2156</v>
      </c>
      <c r="E281" s="526" t="s">
        <v>2175</v>
      </c>
      <c r="F281" s="526" t="s">
        <v>2253</v>
      </c>
      <c r="G281" s="526" t="s">
        <v>2254</v>
      </c>
      <c r="H281" s="530"/>
      <c r="I281" s="530"/>
      <c r="J281" s="526"/>
      <c r="K281" s="526"/>
      <c r="L281" s="530"/>
      <c r="M281" s="530"/>
      <c r="N281" s="526"/>
      <c r="O281" s="526"/>
      <c r="P281" s="530">
        <v>19</v>
      </c>
      <c r="Q281" s="530">
        <v>4237</v>
      </c>
      <c r="R281" s="544"/>
      <c r="S281" s="531">
        <v>223</v>
      </c>
    </row>
    <row r="282" spans="1:19" ht="14.4" customHeight="1" x14ac:dyDescent="0.3">
      <c r="A282" s="525" t="s">
        <v>2162</v>
      </c>
      <c r="B282" s="526" t="s">
        <v>2194</v>
      </c>
      <c r="C282" s="526" t="s">
        <v>513</v>
      </c>
      <c r="D282" s="526" t="s">
        <v>2156</v>
      </c>
      <c r="E282" s="526" t="s">
        <v>2175</v>
      </c>
      <c r="F282" s="526" t="s">
        <v>2257</v>
      </c>
      <c r="G282" s="526" t="s">
        <v>2258</v>
      </c>
      <c r="H282" s="530"/>
      <c r="I282" s="530"/>
      <c r="J282" s="526"/>
      <c r="K282" s="526"/>
      <c r="L282" s="530"/>
      <c r="M282" s="530"/>
      <c r="N282" s="526"/>
      <c r="O282" s="526"/>
      <c r="P282" s="530">
        <v>78</v>
      </c>
      <c r="Q282" s="530">
        <v>17550</v>
      </c>
      <c r="R282" s="544"/>
      <c r="S282" s="531">
        <v>225</v>
      </c>
    </row>
    <row r="283" spans="1:19" ht="14.4" customHeight="1" x14ac:dyDescent="0.3">
      <c r="A283" s="525" t="s">
        <v>2162</v>
      </c>
      <c r="B283" s="526" t="s">
        <v>2194</v>
      </c>
      <c r="C283" s="526" t="s">
        <v>513</v>
      </c>
      <c r="D283" s="526" t="s">
        <v>2156</v>
      </c>
      <c r="E283" s="526" t="s">
        <v>2175</v>
      </c>
      <c r="F283" s="526" t="s">
        <v>2265</v>
      </c>
      <c r="G283" s="526" t="s">
        <v>2266</v>
      </c>
      <c r="H283" s="530"/>
      <c r="I283" s="530"/>
      <c r="J283" s="526"/>
      <c r="K283" s="526"/>
      <c r="L283" s="530"/>
      <c r="M283" s="530"/>
      <c r="N283" s="526"/>
      <c r="O283" s="526"/>
      <c r="P283" s="530">
        <v>1</v>
      </c>
      <c r="Q283" s="530">
        <v>1136</v>
      </c>
      <c r="R283" s="544"/>
      <c r="S283" s="531">
        <v>1136</v>
      </c>
    </row>
    <row r="284" spans="1:19" ht="14.4" customHeight="1" x14ac:dyDescent="0.3">
      <c r="A284" s="525" t="s">
        <v>2162</v>
      </c>
      <c r="B284" s="526" t="s">
        <v>2194</v>
      </c>
      <c r="C284" s="526" t="s">
        <v>513</v>
      </c>
      <c r="D284" s="526" t="s">
        <v>2156</v>
      </c>
      <c r="E284" s="526" t="s">
        <v>2175</v>
      </c>
      <c r="F284" s="526" t="s">
        <v>2275</v>
      </c>
      <c r="G284" s="526" t="s">
        <v>2276</v>
      </c>
      <c r="H284" s="530"/>
      <c r="I284" s="530"/>
      <c r="J284" s="526"/>
      <c r="K284" s="526"/>
      <c r="L284" s="530"/>
      <c r="M284" s="530"/>
      <c r="N284" s="526"/>
      <c r="O284" s="526"/>
      <c r="P284" s="530">
        <v>69</v>
      </c>
      <c r="Q284" s="530">
        <v>23805</v>
      </c>
      <c r="R284" s="544"/>
      <c r="S284" s="531">
        <v>345</v>
      </c>
    </row>
    <row r="285" spans="1:19" ht="14.4" customHeight="1" x14ac:dyDescent="0.3">
      <c r="A285" s="525" t="s">
        <v>2162</v>
      </c>
      <c r="B285" s="526" t="s">
        <v>2194</v>
      </c>
      <c r="C285" s="526" t="s">
        <v>513</v>
      </c>
      <c r="D285" s="526" t="s">
        <v>2156</v>
      </c>
      <c r="E285" s="526" t="s">
        <v>2175</v>
      </c>
      <c r="F285" s="526" t="s">
        <v>2277</v>
      </c>
      <c r="G285" s="526" t="s">
        <v>2278</v>
      </c>
      <c r="H285" s="530"/>
      <c r="I285" s="530"/>
      <c r="J285" s="526"/>
      <c r="K285" s="526"/>
      <c r="L285" s="530"/>
      <c r="M285" s="530"/>
      <c r="N285" s="526"/>
      <c r="O285" s="526"/>
      <c r="P285" s="530">
        <v>15</v>
      </c>
      <c r="Q285" s="530">
        <v>13095</v>
      </c>
      <c r="R285" s="544"/>
      <c r="S285" s="531">
        <v>873</v>
      </c>
    </row>
    <row r="286" spans="1:19" ht="14.4" customHeight="1" x14ac:dyDescent="0.3">
      <c r="A286" s="525" t="s">
        <v>2162</v>
      </c>
      <c r="B286" s="526" t="s">
        <v>2194</v>
      </c>
      <c r="C286" s="526" t="s">
        <v>513</v>
      </c>
      <c r="D286" s="526" t="s">
        <v>2156</v>
      </c>
      <c r="E286" s="526" t="s">
        <v>2175</v>
      </c>
      <c r="F286" s="526" t="s">
        <v>2295</v>
      </c>
      <c r="G286" s="526" t="s">
        <v>2296</v>
      </c>
      <c r="H286" s="530"/>
      <c r="I286" s="530"/>
      <c r="J286" s="526"/>
      <c r="K286" s="526"/>
      <c r="L286" s="530"/>
      <c r="M286" s="530"/>
      <c r="N286" s="526"/>
      <c r="O286" s="526"/>
      <c r="P286" s="530">
        <v>224</v>
      </c>
      <c r="Q286" s="530">
        <v>39648</v>
      </c>
      <c r="R286" s="544"/>
      <c r="S286" s="531">
        <v>177</v>
      </c>
    </row>
    <row r="287" spans="1:19" ht="14.4" customHeight="1" x14ac:dyDescent="0.3">
      <c r="A287" s="525" t="s">
        <v>2162</v>
      </c>
      <c r="B287" s="526" t="s">
        <v>2194</v>
      </c>
      <c r="C287" s="526" t="s">
        <v>513</v>
      </c>
      <c r="D287" s="526" t="s">
        <v>2156</v>
      </c>
      <c r="E287" s="526" t="s">
        <v>2175</v>
      </c>
      <c r="F287" s="526" t="s">
        <v>2299</v>
      </c>
      <c r="G287" s="526" t="s">
        <v>2300</v>
      </c>
      <c r="H287" s="530"/>
      <c r="I287" s="530"/>
      <c r="J287" s="526"/>
      <c r="K287" s="526"/>
      <c r="L287" s="530"/>
      <c r="M287" s="530"/>
      <c r="N287" s="526"/>
      <c r="O287" s="526"/>
      <c r="P287" s="530">
        <v>67</v>
      </c>
      <c r="Q287" s="530">
        <v>23115</v>
      </c>
      <c r="R287" s="544"/>
      <c r="S287" s="531">
        <v>345</v>
      </c>
    </row>
    <row r="288" spans="1:19" ht="14.4" customHeight="1" x14ac:dyDescent="0.3">
      <c r="A288" s="525" t="s">
        <v>2162</v>
      </c>
      <c r="B288" s="526" t="s">
        <v>2194</v>
      </c>
      <c r="C288" s="526" t="s">
        <v>513</v>
      </c>
      <c r="D288" s="526" t="s">
        <v>2156</v>
      </c>
      <c r="E288" s="526" t="s">
        <v>2175</v>
      </c>
      <c r="F288" s="526" t="s">
        <v>2301</v>
      </c>
      <c r="G288" s="526" t="s">
        <v>2302</v>
      </c>
      <c r="H288" s="530"/>
      <c r="I288" s="530"/>
      <c r="J288" s="526"/>
      <c r="K288" s="526"/>
      <c r="L288" s="530"/>
      <c r="M288" s="530"/>
      <c r="N288" s="526"/>
      <c r="O288" s="526"/>
      <c r="P288" s="530">
        <v>5</v>
      </c>
      <c r="Q288" s="530">
        <v>1540</v>
      </c>
      <c r="R288" s="544"/>
      <c r="S288" s="531">
        <v>308</v>
      </c>
    </row>
    <row r="289" spans="1:19" ht="14.4" customHeight="1" x14ac:dyDescent="0.3">
      <c r="A289" s="525" t="s">
        <v>2162</v>
      </c>
      <c r="B289" s="526" t="s">
        <v>2194</v>
      </c>
      <c r="C289" s="526" t="s">
        <v>513</v>
      </c>
      <c r="D289" s="526" t="s">
        <v>2156</v>
      </c>
      <c r="E289" s="526" t="s">
        <v>2175</v>
      </c>
      <c r="F289" s="526" t="s">
        <v>2307</v>
      </c>
      <c r="G289" s="526" t="s">
        <v>2308</v>
      </c>
      <c r="H289" s="530"/>
      <c r="I289" s="530"/>
      <c r="J289" s="526"/>
      <c r="K289" s="526"/>
      <c r="L289" s="530"/>
      <c r="M289" s="530"/>
      <c r="N289" s="526"/>
      <c r="O289" s="526"/>
      <c r="P289" s="530">
        <v>6</v>
      </c>
      <c r="Q289" s="530">
        <v>924</v>
      </c>
      <c r="R289" s="544"/>
      <c r="S289" s="531">
        <v>154</v>
      </c>
    </row>
    <row r="290" spans="1:19" ht="14.4" customHeight="1" x14ac:dyDescent="0.3">
      <c r="A290" s="525" t="s">
        <v>2162</v>
      </c>
      <c r="B290" s="526" t="s">
        <v>2194</v>
      </c>
      <c r="C290" s="526" t="s">
        <v>513</v>
      </c>
      <c r="D290" s="526" t="s">
        <v>2156</v>
      </c>
      <c r="E290" s="526" t="s">
        <v>2175</v>
      </c>
      <c r="F290" s="526" t="s">
        <v>2309</v>
      </c>
      <c r="G290" s="526" t="s">
        <v>2310</v>
      </c>
      <c r="H290" s="530"/>
      <c r="I290" s="530"/>
      <c r="J290" s="526"/>
      <c r="K290" s="526"/>
      <c r="L290" s="530"/>
      <c r="M290" s="530"/>
      <c r="N290" s="526"/>
      <c r="O290" s="526"/>
      <c r="P290" s="530">
        <v>1</v>
      </c>
      <c r="Q290" s="530">
        <v>675</v>
      </c>
      <c r="R290" s="544"/>
      <c r="S290" s="531">
        <v>675</v>
      </c>
    </row>
    <row r="291" spans="1:19" ht="14.4" customHeight="1" x14ac:dyDescent="0.3">
      <c r="A291" s="525" t="s">
        <v>2162</v>
      </c>
      <c r="B291" s="526" t="s">
        <v>2194</v>
      </c>
      <c r="C291" s="526" t="s">
        <v>513</v>
      </c>
      <c r="D291" s="526" t="s">
        <v>2156</v>
      </c>
      <c r="E291" s="526" t="s">
        <v>2175</v>
      </c>
      <c r="F291" s="526" t="s">
        <v>2313</v>
      </c>
      <c r="G291" s="526" t="s">
        <v>2314</v>
      </c>
      <c r="H291" s="530"/>
      <c r="I291" s="530"/>
      <c r="J291" s="526"/>
      <c r="K291" s="526"/>
      <c r="L291" s="530"/>
      <c r="M291" s="530"/>
      <c r="N291" s="526"/>
      <c r="O291" s="526"/>
      <c r="P291" s="530">
        <v>19</v>
      </c>
      <c r="Q291" s="530">
        <v>2945</v>
      </c>
      <c r="R291" s="544"/>
      <c r="S291" s="531">
        <v>155</v>
      </c>
    </row>
    <row r="292" spans="1:19" ht="14.4" customHeight="1" x14ac:dyDescent="0.3">
      <c r="A292" s="525" t="s">
        <v>2162</v>
      </c>
      <c r="B292" s="526" t="s">
        <v>2194</v>
      </c>
      <c r="C292" s="526" t="s">
        <v>513</v>
      </c>
      <c r="D292" s="526" t="s">
        <v>2156</v>
      </c>
      <c r="E292" s="526" t="s">
        <v>2175</v>
      </c>
      <c r="F292" s="526" t="s">
        <v>2315</v>
      </c>
      <c r="G292" s="526" t="s">
        <v>2316</v>
      </c>
      <c r="H292" s="530"/>
      <c r="I292" s="530"/>
      <c r="J292" s="526"/>
      <c r="K292" s="526"/>
      <c r="L292" s="530"/>
      <c r="M292" s="530"/>
      <c r="N292" s="526"/>
      <c r="O292" s="526"/>
      <c r="P292" s="530">
        <v>25</v>
      </c>
      <c r="Q292" s="530">
        <v>4975</v>
      </c>
      <c r="R292" s="544"/>
      <c r="S292" s="531">
        <v>199</v>
      </c>
    </row>
    <row r="293" spans="1:19" ht="14.4" customHeight="1" x14ac:dyDescent="0.3">
      <c r="A293" s="525" t="s">
        <v>2162</v>
      </c>
      <c r="B293" s="526" t="s">
        <v>2194</v>
      </c>
      <c r="C293" s="526" t="s">
        <v>513</v>
      </c>
      <c r="D293" s="526" t="s">
        <v>2156</v>
      </c>
      <c r="E293" s="526" t="s">
        <v>2175</v>
      </c>
      <c r="F293" s="526" t="s">
        <v>2317</v>
      </c>
      <c r="G293" s="526" t="s">
        <v>2318</v>
      </c>
      <c r="H293" s="530"/>
      <c r="I293" s="530"/>
      <c r="J293" s="526"/>
      <c r="K293" s="526"/>
      <c r="L293" s="530"/>
      <c r="M293" s="530"/>
      <c r="N293" s="526"/>
      <c r="O293" s="526"/>
      <c r="P293" s="530">
        <v>6</v>
      </c>
      <c r="Q293" s="530">
        <v>1224</v>
      </c>
      <c r="R293" s="544"/>
      <c r="S293" s="531">
        <v>204</v>
      </c>
    </row>
    <row r="294" spans="1:19" ht="14.4" customHeight="1" x14ac:dyDescent="0.3">
      <c r="A294" s="525" t="s">
        <v>2162</v>
      </c>
      <c r="B294" s="526" t="s">
        <v>2194</v>
      </c>
      <c r="C294" s="526" t="s">
        <v>513</v>
      </c>
      <c r="D294" s="526" t="s">
        <v>2156</v>
      </c>
      <c r="E294" s="526" t="s">
        <v>2175</v>
      </c>
      <c r="F294" s="526" t="s">
        <v>2319</v>
      </c>
      <c r="G294" s="526" t="s">
        <v>2320</v>
      </c>
      <c r="H294" s="530"/>
      <c r="I294" s="530"/>
      <c r="J294" s="526"/>
      <c r="K294" s="526"/>
      <c r="L294" s="530"/>
      <c r="M294" s="530"/>
      <c r="N294" s="526"/>
      <c r="O294" s="526"/>
      <c r="P294" s="530">
        <v>1</v>
      </c>
      <c r="Q294" s="530">
        <v>426</v>
      </c>
      <c r="R294" s="544"/>
      <c r="S294" s="531">
        <v>426</v>
      </c>
    </row>
    <row r="295" spans="1:19" ht="14.4" customHeight="1" x14ac:dyDescent="0.3">
      <c r="A295" s="525" t="s">
        <v>2162</v>
      </c>
      <c r="B295" s="526" t="s">
        <v>2194</v>
      </c>
      <c r="C295" s="526" t="s">
        <v>513</v>
      </c>
      <c r="D295" s="526" t="s">
        <v>2156</v>
      </c>
      <c r="E295" s="526" t="s">
        <v>2175</v>
      </c>
      <c r="F295" s="526" t="s">
        <v>2323</v>
      </c>
      <c r="G295" s="526" t="s">
        <v>2324</v>
      </c>
      <c r="H295" s="530"/>
      <c r="I295" s="530"/>
      <c r="J295" s="526"/>
      <c r="K295" s="526"/>
      <c r="L295" s="530"/>
      <c r="M295" s="530"/>
      <c r="N295" s="526"/>
      <c r="O295" s="526"/>
      <c r="P295" s="530">
        <v>53</v>
      </c>
      <c r="Q295" s="530">
        <v>8639</v>
      </c>
      <c r="R295" s="544"/>
      <c r="S295" s="531">
        <v>163</v>
      </c>
    </row>
    <row r="296" spans="1:19" ht="14.4" customHeight="1" x14ac:dyDescent="0.3">
      <c r="A296" s="525" t="s">
        <v>2162</v>
      </c>
      <c r="B296" s="526" t="s">
        <v>2194</v>
      </c>
      <c r="C296" s="526" t="s">
        <v>513</v>
      </c>
      <c r="D296" s="526" t="s">
        <v>2156</v>
      </c>
      <c r="E296" s="526" t="s">
        <v>2175</v>
      </c>
      <c r="F296" s="526" t="s">
        <v>2329</v>
      </c>
      <c r="G296" s="526" t="s">
        <v>2330</v>
      </c>
      <c r="H296" s="530"/>
      <c r="I296" s="530"/>
      <c r="J296" s="526"/>
      <c r="K296" s="526"/>
      <c r="L296" s="530"/>
      <c r="M296" s="530"/>
      <c r="N296" s="526"/>
      <c r="O296" s="526"/>
      <c r="P296" s="530">
        <v>6</v>
      </c>
      <c r="Q296" s="530">
        <v>978</v>
      </c>
      <c r="R296" s="544"/>
      <c r="S296" s="531">
        <v>163</v>
      </c>
    </row>
    <row r="297" spans="1:19" ht="14.4" customHeight="1" x14ac:dyDescent="0.3">
      <c r="A297" s="525" t="s">
        <v>2162</v>
      </c>
      <c r="B297" s="526" t="s">
        <v>2194</v>
      </c>
      <c r="C297" s="526" t="s">
        <v>513</v>
      </c>
      <c r="D297" s="526" t="s">
        <v>2156</v>
      </c>
      <c r="E297" s="526" t="s">
        <v>2175</v>
      </c>
      <c r="F297" s="526" t="s">
        <v>2331</v>
      </c>
      <c r="G297" s="526" t="s">
        <v>2332</v>
      </c>
      <c r="H297" s="530"/>
      <c r="I297" s="530"/>
      <c r="J297" s="526"/>
      <c r="K297" s="526"/>
      <c r="L297" s="530"/>
      <c r="M297" s="530"/>
      <c r="N297" s="526"/>
      <c r="O297" s="526"/>
      <c r="P297" s="530">
        <v>1</v>
      </c>
      <c r="Q297" s="530">
        <v>934</v>
      </c>
      <c r="R297" s="544"/>
      <c r="S297" s="531">
        <v>934</v>
      </c>
    </row>
    <row r="298" spans="1:19" ht="14.4" customHeight="1" x14ac:dyDescent="0.3">
      <c r="A298" s="525" t="s">
        <v>2162</v>
      </c>
      <c r="B298" s="526" t="s">
        <v>2194</v>
      </c>
      <c r="C298" s="526" t="s">
        <v>513</v>
      </c>
      <c r="D298" s="526" t="s">
        <v>2156</v>
      </c>
      <c r="E298" s="526" t="s">
        <v>2175</v>
      </c>
      <c r="F298" s="526" t="s">
        <v>2343</v>
      </c>
      <c r="G298" s="526" t="s">
        <v>2344</v>
      </c>
      <c r="H298" s="530"/>
      <c r="I298" s="530"/>
      <c r="J298" s="526"/>
      <c r="K298" s="526"/>
      <c r="L298" s="530"/>
      <c r="M298" s="530"/>
      <c r="N298" s="526"/>
      <c r="O298" s="526"/>
      <c r="P298" s="530">
        <v>1</v>
      </c>
      <c r="Q298" s="530">
        <v>373</v>
      </c>
      <c r="R298" s="544"/>
      <c r="S298" s="531">
        <v>373</v>
      </c>
    </row>
    <row r="299" spans="1:19" ht="14.4" customHeight="1" x14ac:dyDescent="0.3">
      <c r="A299" s="525" t="s">
        <v>2162</v>
      </c>
      <c r="B299" s="526" t="s">
        <v>2194</v>
      </c>
      <c r="C299" s="526" t="s">
        <v>513</v>
      </c>
      <c r="D299" s="526" t="s">
        <v>728</v>
      </c>
      <c r="E299" s="526" t="s">
        <v>2164</v>
      </c>
      <c r="F299" s="526" t="s">
        <v>2199</v>
      </c>
      <c r="G299" s="526" t="s">
        <v>597</v>
      </c>
      <c r="H299" s="530"/>
      <c r="I299" s="530"/>
      <c r="J299" s="526"/>
      <c r="K299" s="526"/>
      <c r="L299" s="530"/>
      <c r="M299" s="530"/>
      <c r="N299" s="526"/>
      <c r="O299" s="526"/>
      <c r="P299" s="530">
        <v>0.1</v>
      </c>
      <c r="Q299" s="530">
        <v>100.48</v>
      </c>
      <c r="R299" s="544"/>
      <c r="S299" s="531">
        <v>1004.8</v>
      </c>
    </row>
    <row r="300" spans="1:19" ht="14.4" customHeight="1" x14ac:dyDescent="0.3">
      <c r="A300" s="525" t="s">
        <v>2162</v>
      </c>
      <c r="B300" s="526" t="s">
        <v>2194</v>
      </c>
      <c r="C300" s="526" t="s">
        <v>513</v>
      </c>
      <c r="D300" s="526" t="s">
        <v>728</v>
      </c>
      <c r="E300" s="526" t="s">
        <v>2164</v>
      </c>
      <c r="F300" s="526" t="s">
        <v>2206</v>
      </c>
      <c r="G300" s="526" t="s">
        <v>607</v>
      </c>
      <c r="H300" s="530"/>
      <c r="I300" s="530"/>
      <c r="J300" s="526"/>
      <c r="K300" s="526"/>
      <c r="L300" s="530"/>
      <c r="M300" s="530"/>
      <c r="N300" s="526"/>
      <c r="O300" s="526"/>
      <c r="P300" s="530">
        <v>0.96000000000000008</v>
      </c>
      <c r="Q300" s="530">
        <v>4365.67</v>
      </c>
      <c r="R300" s="544"/>
      <c r="S300" s="531">
        <v>4547.5729166666661</v>
      </c>
    </row>
    <row r="301" spans="1:19" ht="14.4" customHeight="1" x14ac:dyDescent="0.3">
      <c r="A301" s="525" t="s">
        <v>2162</v>
      </c>
      <c r="B301" s="526" t="s">
        <v>2194</v>
      </c>
      <c r="C301" s="526" t="s">
        <v>513</v>
      </c>
      <c r="D301" s="526" t="s">
        <v>728</v>
      </c>
      <c r="E301" s="526" t="s">
        <v>2164</v>
      </c>
      <c r="F301" s="526" t="s">
        <v>2210</v>
      </c>
      <c r="G301" s="526" t="s">
        <v>599</v>
      </c>
      <c r="H301" s="530"/>
      <c r="I301" s="530"/>
      <c r="J301" s="526"/>
      <c r="K301" s="526"/>
      <c r="L301" s="530"/>
      <c r="M301" s="530"/>
      <c r="N301" s="526"/>
      <c r="O301" s="526"/>
      <c r="P301" s="530">
        <v>13.270000000000001</v>
      </c>
      <c r="Q301" s="530">
        <v>6865.9600000000028</v>
      </c>
      <c r="R301" s="544"/>
      <c r="S301" s="531">
        <v>517.40467219291656</v>
      </c>
    </row>
    <row r="302" spans="1:19" ht="14.4" customHeight="1" x14ac:dyDescent="0.3">
      <c r="A302" s="525" t="s">
        <v>2162</v>
      </c>
      <c r="B302" s="526" t="s">
        <v>2194</v>
      </c>
      <c r="C302" s="526" t="s">
        <v>513</v>
      </c>
      <c r="D302" s="526" t="s">
        <v>728</v>
      </c>
      <c r="E302" s="526" t="s">
        <v>2164</v>
      </c>
      <c r="F302" s="526" t="s">
        <v>2212</v>
      </c>
      <c r="G302" s="526" t="s">
        <v>607</v>
      </c>
      <c r="H302" s="530"/>
      <c r="I302" s="530"/>
      <c r="J302" s="526"/>
      <c r="K302" s="526"/>
      <c r="L302" s="530"/>
      <c r="M302" s="530"/>
      <c r="N302" s="526"/>
      <c r="O302" s="526"/>
      <c r="P302" s="530">
        <v>0.01</v>
      </c>
      <c r="Q302" s="530">
        <v>363.8</v>
      </c>
      <c r="R302" s="544"/>
      <c r="S302" s="531">
        <v>36380</v>
      </c>
    </row>
    <row r="303" spans="1:19" ht="14.4" customHeight="1" x14ac:dyDescent="0.3">
      <c r="A303" s="525" t="s">
        <v>2162</v>
      </c>
      <c r="B303" s="526" t="s">
        <v>2194</v>
      </c>
      <c r="C303" s="526" t="s">
        <v>513</v>
      </c>
      <c r="D303" s="526" t="s">
        <v>728</v>
      </c>
      <c r="E303" s="526" t="s">
        <v>2166</v>
      </c>
      <c r="F303" s="526" t="s">
        <v>2167</v>
      </c>
      <c r="G303" s="526" t="s">
        <v>2168</v>
      </c>
      <c r="H303" s="530"/>
      <c r="I303" s="530"/>
      <c r="J303" s="526"/>
      <c r="K303" s="526"/>
      <c r="L303" s="530"/>
      <c r="M303" s="530"/>
      <c r="N303" s="526"/>
      <c r="O303" s="526"/>
      <c r="P303" s="530">
        <v>1</v>
      </c>
      <c r="Q303" s="530">
        <v>893.9</v>
      </c>
      <c r="R303" s="544"/>
      <c r="S303" s="531">
        <v>893.9</v>
      </c>
    </row>
    <row r="304" spans="1:19" ht="14.4" customHeight="1" x14ac:dyDescent="0.3">
      <c r="A304" s="525" t="s">
        <v>2162</v>
      </c>
      <c r="B304" s="526" t="s">
        <v>2194</v>
      </c>
      <c r="C304" s="526" t="s">
        <v>513</v>
      </c>
      <c r="D304" s="526" t="s">
        <v>728</v>
      </c>
      <c r="E304" s="526" t="s">
        <v>2175</v>
      </c>
      <c r="F304" s="526" t="s">
        <v>2241</v>
      </c>
      <c r="G304" s="526" t="s">
        <v>2242</v>
      </c>
      <c r="H304" s="530"/>
      <c r="I304" s="530"/>
      <c r="J304" s="526"/>
      <c r="K304" s="526"/>
      <c r="L304" s="530">
        <v>1</v>
      </c>
      <c r="M304" s="530">
        <v>205</v>
      </c>
      <c r="N304" s="526">
        <v>1</v>
      </c>
      <c r="O304" s="526">
        <v>205</v>
      </c>
      <c r="P304" s="530"/>
      <c r="Q304" s="530"/>
      <c r="R304" s="544"/>
      <c r="S304" s="531"/>
    </row>
    <row r="305" spans="1:19" ht="14.4" customHeight="1" x14ac:dyDescent="0.3">
      <c r="A305" s="525" t="s">
        <v>2162</v>
      </c>
      <c r="B305" s="526" t="s">
        <v>2194</v>
      </c>
      <c r="C305" s="526" t="s">
        <v>513</v>
      </c>
      <c r="D305" s="526" t="s">
        <v>728</v>
      </c>
      <c r="E305" s="526" t="s">
        <v>2175</v>
      </c>
      <c r="F305" s="526" t="s">
        <v>2243</v>
      </c>
      <c r="G305" s="526" t="s">
        <v>2244</v>
      </c>
      <c r="H305" s="530"/>
      <c r="I305" s="530"/>
      <c r="J305" s="526"/>
      <c r="K305" s="526"/>
      <c r="L305" s="530"/>
      <c r="M305" s="530"/>
      <c r="N305" s="526"/>
      <c r="O305" s="526"/>
      <c r="P305" s="530">
        <v>28</v>
      </c>
      <c r="Q305" s="530">
        <v>5964</v>
      </c>
      <c r="R305" s="544"/>
      <c r="S305" s="531">
        <v>213</v>
      </c>
    </row>
    <row r="306" spans="1:19" ht="14.4" customHeight="1" x14ac:dyDescent="0.3">
      <c r="A306" s="525" t="s">
        <v>2162</v>
      </c>
      <c r="B306" s="526" t="s">
        <v>2194</v>
      </c>
      <c r="C306" s="526" t="s">
        <v>513</v>
      </c>
      <c r="D306" s="526" t="s">
        <v>728</v>
      </c>
      <c r="E306" s="526" t="s">
        <v>2175</v>
      </c>
      <c r="F306" s="526" t="s">
        <v>2245</v>
      </c>
      <c r="G306" s="526" t="s">
        <v>2246</v>
      </c>
      <c r="H306" s="530"/>
      <c r="I306" s="530"/>
      <c r="J306" s="526"/>
      <c r="K306" s="526"/>
      <c r="L306" s="530"/>
      <c r="M306" s="530"/>
      <c r="N306" s="526"/>
      <c r="O306" s="526"/>
      <c r="P306" s="530">
        <v>44</v>
      </c>
      <c r="Q306" s="530">
        <v>6820</v>
      </c>
      <c r="R306" s="544"/>
      <c r="S306" s="531">
        <v>155</v>
      </c>
    </row>
    <row r="307" spans="1:19" ht="14.4" customHeight="1" x14ac:dyDescent="0.3">
      <c r="A307" s="525" t="s">
        <v>2162</v>
      </c>
      <c r="B307" s="526" t="s">
        <v>2194</v>
      </c>
      <c r="C307" s="526" t="s">
        <v>513</v>
      </c>
      <c r="D307" s="526" t="s">
        <v>728</v>
      </c>
      <c r="E307" s="526" t="s">
        <v>2175</v>
      </c>
      <c r="F307" s="526" t="s">
        <v>2247</v>
      </c>
      <c r="G307" s="526" t="s">
        <v>2248</v>
      </c>
      <c r="H307" s="530"/>
      <c r="I307" s="530"/>
      <c r="J307" s="526"/>
      <c r="K307" s="526"/>
      <c r="L307" s="530"/>
      <c r="M307" s="530"/>
      <c r="N307" s="526"/>
      <c r="O307" s="526"/>
      <c r="P307" s="530">
        <v>58</v>
      </c>
      <c r="Q307" s="530">
        <v>10846</v>
      </c>
      <c r="R307" s="544"/>
      <c r="S307" s="531">
        <v>187</v>
      </c>
    </row>
    <row r="308" spans="1:19" ht="14.4" customHeight="1" x14ac:dyDescent="0.3">
      <c r="A308" s="525" t="s">
        <v>2162</v>
      </c>
      <c r="B308" s="526" t="s">
        <v>2194</v>
      </c>
      <c r="C308" s="526" t="s">
        <v>513</v>
      </c>
      <c r="D308" s="526" t="s">
        <v>728</v>
      </c>
      <c r="E308" s="526" t="s">
        <v>2175</v>
      </c>
      <c r="F308" s="526" t="s">
        <v>2249</v>
      </c>
      <c r="G308" s="526" t="s">
        <v>2250</v>
      </c>
      <c r="H308" s="530"/>
      <c r="I308" s="530"/>
      <c r="J308" s="526"/>
      <c r="K308" s="526"/>
      <c r="L308" s="530"/>
      <c r="M308" s="530"/>
      <c r="N308" s="526"/>
      <c r="O308" s="526"/>
      <c r="P308" s="530">
        <v>32</v>
      </c>
      <c r="Q308" s="530">
        <v>4096</v>
      </c>
      <c r="R308" s="544"/>
      <c r="S308" s="531">
        <v>128</v>
      </c>
    </row>
    <row r="309" spans="1:19" ht="14.4" customHeight="1" x14ac:dyDescent="0.3">
      <c r="A309" s="525" t="s">
        <v>2162</v>
      </c>
      <c r="B309" s="526" t="s">
        <v>2194</v>
      </c>
      <c r="C309" s="526" t="s">
        <v>513</v>
      </c>
      <c r="D309" s="526" t="s">
        <v>728</v>
      </c>
      <c r="E309" s="526" t="s">
        <v>2175</v>
      </c>
      <c r="F309" s="526" t="s">
        <v>2251</v>
      </c>
      <c r="G309" s="526" t="s">
        <v>2252</v>
      </c>
      <c r="H309" s="530"/>
      <c r="I309" s="530"/>
      <c r="J309" s="526"/>
      <c r="K309" s="526"/>
      <c r="L309" s="530"/>
      <c r="M309" s="530"/>
      <c r="N309" s="526"/>
      <c r="O309" s="526"/>
      <c r="P309" s="530">
        <v>59</v>
      </c>
      <c r="Q309" s="530">
        <v>13157</v>
      </c>
      <c r="R309" s="544"/>
      <c r="S309" s="531">
        <v>223</v>
      </c>
    </row>
    <row r="310" spans="1:19" ht="14.4" customHeight="1" x14ac:dyDescent="0.3">
      <c r="A310" s="525" t="s">
        <v>2162</v>
      </c>
      <c r="B310" s="526" t="s">
        <v>2194</v>
      </c>
      <c r="C310" s="526" t="s">
        <v>513</v>
      </c>
      <c r="D310" s="526" t="s">
        <v>728</v>
      </c>
      <c r="E310" s="526" t="s">
        <v>2175</v>
      </c>
      <c r="F310" s="526" t="s">
        <v>2253</v>
      </c>
      <c r="G310" s="526" t="s">
        <v>2254</v>
      </c>
      <c r="H310" s="530"/>
      <c r="I310" s="530"/>
      <c r="J310" s="526"/>
      <c r="K310" s="526"/>
      <c r="L310" s="530"/>
      <c r="M310" s="530"/>
      <c r="N310" s="526"/>
      <c r="O310" s="526"/>
      <c r="P310" s="530">
        <v>23</v>
      </c>
      <c r="Q310" s="530">
        <v>5129</v>
      </c>
      <c r="R310" s="544"/>
      <c r="S310" s="531">
        <v>223</v>
      </c>
    </row>
    <row r="311" spans="1:19" ht="14.4" customHeight="1" x14ac:dyDescent="0.3">
      <c r="A311" s="525" t="s">
        <v>2162</v>
      </c>
      <c r="B311" s="526" t="s">
        <v>2194</v>
      </c>
      <c r="C311" s="526" t="s">
        <v>513</v>
      </c>
      <c r="D311" s="526" t="s">
        <v>728</v>
      </c>
      <c r="E311" s="526" t="s">
        <v>2175</v>
      </c>
      <c r="F311" s="526" t="s">
        <v>2257</v>
      </c>
      <c r="G311" s="526" t="s">
        <v>2258</v>
      </c>
      <c r="H311" s="530"/>
      <c r="I311" s="530"/>
      <c r="J311" s="526"/>
      <c r="K311" s="526"/>
      <c r="L311" s="530"/>
      <c r="M311" s="530"/>
      <c r="N311" s="526"/>
      <c r="O311" s="526"/>
      <c r="P311" s="530">
        <v>69</v>
      </c>
      <c r="Q311" s="530">
        <v>15525</v>
      </c>
      <c r="R311" s="544"/>
      <c r="S311" s="531">
        <v>225</v>
      </c>
    </row>
    <row r="312" spans="1:19" ht="14.4" customHeight="1" x14ac:dyDescent="0.3">
      <c r="A312" s="525" t="s">
        <v>2162</v>
      </c>
      <c r="B312" s="526" t="s">
        <v>2194</v>
      </c>
      <c r="C312" s="526" t="s">
        <v>513</v>
      </c>
      <c r="D312" s="526" t="s">
        <v>728</v>
      </c>
      <c r="E312" s="526" t="s">
        <v>2175</v>
      </c>
      <c r="F312" s="526" t="s">
        <v>2259</v>
      </c>
      <c r="G312" s="526" t="s">
        <v>2260</v>
      </c>
      <c r="H312" s="530"/>
      <c r="I312" s="530"/>
      <c r="J312" s="526"/>
      <c r="K312" s="526"/>
      <c r="L312" s="530"/>
      <c r="M312" s="530"/>
      <c r="N312" s="526"/>
      <c r="O312" s="526"/>
      <c r="P312" s="530">
        <v>27</v>
      </c>
      <c r="Q312" s="530">
        <v>16902</v>
      </c>
      <c r="R312" s="544"/>
      <c r="S312" s="531">
        <v>626</v>
      </c>
    </row>
    <row r="313" spans="1:19" ht="14.4" customHeight="1" x14ac:dyDescent="0.3">
      <c r="A313" s="525" t="s">
        <v>2162</v>
      </c>
      <c r="B313" s="526" t="s">
        <v>2194</v>
      </c>
      <c r="C313" s="526" t="s">
        <v>513</v>
      </c>
      <c r="D313" s="526" t="s">
        <v>728</v>
      </c>
      <c r="E313" s="526" t="s">
        <v>2175</v>
      </c>
      <c r="F313" s="526" t="s">
        <v>2267</v>
      </c>
      <c r="G313" s="526" t="s">
        <v>2268</v>
      </c>
      <c r="H313" s="530"/>
      <c r="I313" s="530"/>
      <c r="J313" s="526"/>
      <c r="K313" s="526"/>
      <c r="L313" s="530"/>
      <c r="M313" s="530"/>
      <c r="N313" s="526"/>
      <c r="O313" s="526"/>
      <c r="P313" s="530">
        <v>3</v>
      </c>
      <c r="Q313" s="530">
        <v>1452</v>
      </c>
      <c r="R313" s="544"/>
      <c r="S313" s="531">
        <v>484</v>
      </c>
    </row>
    <row r="314" spans="1:19" ht="14.4" customHeight="1" x14ac:dyDescent="0.3">
      <c r="A314" s="525" t="s">
        <v>2162</v>
      </c>
      <c r="B314" s="526" t="s">
        <v>2194</v>
      </c>
      <c r="C314" s="526" t="s">
        <v>513</v>
      </c>
      <c r="D314" s="526" t="s">
        <v>728</v>
      </c>
      <c r="E314" s="526" t="s">
        <v>2175</v>
      </c>
      <c r="F314" s="526" t="s">
        <v>2269</v>
      </c>
      <c r="G314" s="526" t="s">
        <v>2270</v>
      </c>
      <c r="H314" s="530"/>
      <c r="I314" s="530"/>
      <c r="J314" s="526"/>
      <c r="K314" s="526"/>
      <c r="L314" s="530"/>
      <c r="M314" s="530"/>
      <c r="N314" s="526"/>
      <c r="O314" s="526"/>
      <c r="P314" s="530">
        <v>3</v>
      </c>
      <c r="Q314" s="530">
        <v>795</v>
      </c>
      <c r="R314" s="544"/>
      <c r="S314" s="531">
        <v>265</v>
      </c>
    </row>
    <row r="315" spans="1:19" ht="14.4" customHeight="1" x14ac:dyDescent="0.3">
      <c r="A315" s="525" t="s">
        <v>2162</v>
      </c>
      <c r="B315" s="526" t="s">
        <v>2194</v>
      </c>
      <c r="C315" s="526" t="s">
        <v>513</v>
      </c>
      <c r="D315" s="526" t="s">
        <v>728</v>
      </c>
      <c r="E315" s="526" t="s">
        <v>2175</v>
      </c>
      <c r="F315" s="526" t="s">
        <v>2271</v>
      </c>
      <c r="G315" s="526" t="s">
        <v>2272</v>
      </c>
      <c r="H315" s="530"/>
      <c r="I315" s="530"/>
      <c r="J315" s="526"/>
      <c r="K315" s="526"/>
      <c r="L315" s="530">
        <v>4</v>
      </c>
      <c r="M315" s="530">
        <v>1396</v>
      </c>
      <c r="N315" s="526">
        <v>1</v>
      </c>
      <c r="O315" s="526">
        <v>349</v>
      </c>
      <c r="P315" s="530">
        <v>4</v>
      </c>
      <c r="Q315" s="530">
        <v>1400</v>
      </c>
      <c r="R315" s="544">
        <v>1.002865329512894</v>
      </c>
      <c r="S315" s="531">
        <v>350</v>
      </c>
    </row>
    <row r="316" spans="1:19" ht="14.4" customHeight="1" x14ac:dyDescent="0.3">
      <c r="A316" s="525" t="s">
        <v>2162</v>
      </c>
      <c r="B316" s="526" t="s">
        <v>2194</v>
      </c>
      <c r="C316" s="526" t="s">
        <v>513</v>
      </c>
      <c r="D316" s="526" t="s">
        <v>728</v>
      </c>
      <c r="E316" s="526" t="s">
        <v>2175</v>
      </c>
      <c r="F316" s="526" t="s">
        <v>2273</v>
      </c>
      <c r="G316" s="526" t="s">
        <v>2274</v>
      </c>
      <c r="H316" s="530"/>
      <c r="I316" s="530"/>
      <c r="J316" s="526"/>
      <c r="K316" s="526"/>
      <c r="L316" s="530">
        <v>4</v>
      </c>
      <c r="M316" s="530">
        <v>1016</v>
      </c>
      <c r="N316" s="526">
        <v>1</v>
      </c>
      <c r="O316" s="526">
        <v>254</v>
      </c>
      <c r="P316" s="530"/>
      <c r="Q316" s="530"/>
      <c r="R316" s="544"/>
      <c r="S316" s="531"/>
    </row>
    <row r="317" spans="1:19" ht="14.4" customHeight="1" x14ac:dyDescent="0.3">
      <c r="A317" s="525" t="s">
        <v>2162</v>
      </c>
      <c r="B317" s="526" t="s">
        <v>2194</v>
      </c>
      <c r="C317" s="526" t="s">
        <v>513</v>
      </c>
      <c r="D317" s="526" t="s">
        <v>728</v>
      </c>
      <c r="E317" s="526" t="s">
        <v>2175</v>
      </c>
      <c r="F317" s="526" t="s">
        <v>2275</v>
      </c>
      <c r="G317" s="526" t="s">
        <v>2276</v>
      </c>
      <c r="H317" s="530"/>
      <c r="I317" s="530"/>
      <c r="J317" s="526"/>
      <c r="K317" s="526"/>
      <c r="L317" s="530">
        <v>1</v>
      </c>
      <c r="M317" s="530">
        <v>345</v>
      </c>
      <c r="N317" s="526">
        <v>1</v>
      </c>
      <c r="O317" s="526">
        <v>345</v>
      </c>
      <c r="P317" s="530">
        <v>76</v>
      </c>
      <c r="Q317" s="530">
        <v>26220</v>
      </c>
      <c r="R317" s="544">
        <v>76</v>
      </c>
      <c r="S317" s="531">
        <v>345</v>
      </c>
    </row>
    <row r="318" spans="1:19" ht="14.4" customHeight="1" x14ac:dyDescent="0.3">
      <c r="A318" s="525" t="s">
        <v>2162</v>
      </c>
      <c r="B318" s="526" t="s">
        <v>2194</v>
      </c>
      <c r="C318" s="526" t="s">
        <v>513</v>
      </c>
      <c r="D318" s="526" t="s">
        <v>728</v>
      </c>
      <c r="E318" s="526" t="s">
        <v>2175</v>
      </c>
      <c r="F318" s="526" t="s">
        <v>2277</v>
      </c>
      <c r="G318" s="526" t="s">
        <v>2278</v>
      </c>
      <c r="H318" s="530"/>
      <c r="I318" s="530"/>
      <c r="J318" s="526"/>
      <c r="K318" s="526"/>
      <c r="L318" s="530"/>
      <c r="M318" s="530"/>
      <c r="N318" s="526"/>
      <c r="O318" s="526"/>
      <c r="P318" s="530">
        <v>21</v>
      </c>
      <c r="Q318" s="530">
        <v>18333</v>
      </c>
      <c r="R318" s="544"/>
      <c r="S318" s="531">
        <v>873</v>
      </c>
    </row>
    <row r="319" spans="1:19" ht="14.4" customHeight="1" x14ac:dyDescent="0.3">
      <c r="A319" s="525" t="s">
        <v>2162</v>
      </c>
      <c r="B319" s="526" t="s">
        <v>2194</v>
      </c>
      <c r="C319" s="526" t="s">
        <v>513</v>
      </c>
      <c r="D319" s="526" t="s">
        <v>728</v>
      </c>
      <c r="E319" s="526" t="s">
        <v>2175</v>
      </c>
      <c r="F319" s="526" t="s">
        <v>2295</v>
      </c>
      <c r="G319" s="526" t="s">
        <v>2296</v>
      </c>
      <c r="H319" s="530"/>
      <c r="I319" s="530"/>
      <c r="J319" s="526"/>
      <c r="K319" s="526"/>
      <c r="L319" s="530"/>
      <c r="M319" s="530"/>
      <c r="N319" s="526"/>
      <c r="O319" s="526"/>
      <c r="P319" s="530">
        <v>198</v>
      </c>
      <c r="Q319" s="530">
        <v>35046</v>
      </c>
      <c r="R319" s="544"/>
      <c r="S319" s="531">
        <v>177</v>
      </c>
    </row>
    <row r="320" spans="1:19" ht="14.4" customHeight="1" x14ac:dyDescent="0.3">
      <c r="A320" s="525" t="s">
        <v>2162</v>
      </c>
      <c r="B320" s="526" t="s">
        <v>2194</v>
      </c>
      <c r="C320" s="526" t="s">
        <v>513</v>
      </c>
      <c r="D320" s="526" t="s">
        <v>728</v>
      </c>
      <c r="E320" s="526" t="s">
        <v>2175</v>
      </c>
      <c r="F320" s="526" t="s">
        <v>2297</v>
      </c>
      <c r="G320" s="526" t="s">
        <v>2298</v>
      </c>
      <c r="H320" s="530"/>
      <c r="I320" s="530"/>
      <c r="J320" s="526"/>
      <c r="K320" s="526"/>
      <c r="L320" s="530"/>
      <c r="M320" s="530"/>
      <c r="N320" s="526"/>
      <c r="O320" s="526"/>
      <c r="P320" s="530">
        <v>1</v>
      </c>
      <c r="Q320" s="530">
        <v>2049</v>
      </c>
      <c r="R320" s="544"/>
      <c r="S320" s="531">
        <v>2049</v>
      </c>
    </row>
    <row r="321" spans="1:19" ht="14.4" customHeight="1" x14ac:dyDescent="0.3">
      <c r="A321" s="525" t="s">
        <v>2162</v>
      </c>
      <c r="B321" s="526" t="s">
        <v>2194</v>
      </c>
      <c r="C321" s="526" t="s">
        <v>513</v>
      </c>
      <c r="D321" s="526" t="s">
        <v>728</v>
      </c>
      <c r="E321" s="526" t="s">
        <v>2175</v>
      </c>
      <c r="F321" s="526" t="s">
        <v>2299</v>
      </c>
      <c r="G321" s="526" t="s">
        <v>2300</v>
      </c>
      <c r="H321" s="530"/>
      <c r="I321" s="530"/>
      <c r="J321" s="526"/>
      <c r="K321" s="526"/>
      <c r="L321" s="530">
        <v>3</v>
      </c>
      <c r="M321" s="530">
        <v>1035</v>
      </c>
      <c r="N321" s="526">
        <v>1</v>
      </c>
      <c r="O321" s="526">
        <v>345</v>
      </c>
      <c r="P321" s="530">
        <v>72</v>
      </c>
      <c r="Q321" s="530">
        <v>24840</v>
      </c>
      <c r="R321" s="544">
        <v>24</v>
      </c>
      <c r="S321" s="531">
        <v>345</v>
      </c>
    </row>
    <row r="322" spans="1:19" ht="14.4" customHeight="1" x14ac:dyDescent="0.3">
      <c r="A322" s="525" t="s">
        <v>2162</v>
      </c>
      <c r="B322" s="526" t="s">
        <v>2194</v>
      </c>
      <c r="C322" s="526" t="s">
        <v>513</v>
      </c>
      <c r="D322" s="526" t="s">
        <v>728</v>
      </c>
      <c r="E322" s="526" t="s">
        <v>2175</v>
      </c>
      <c r="F322" s="526" t="s">
        <v>2301</v>
      </c>
      <c r="G322" s="526" t="s">
        <v>2302</v>
      </c>
      <c r="H322" s="530"/>
      <c r="I322" s="530"/>
      <c r="J322" s="526"/>
      <c r="K322" s="526"/>
      <c r="L322" s="530">
        <v>4</v>
      </c>
      <c r="M322" s="530">
        <v>1228</v>
      </c>
      <c r="N322" s="526">
        <v>1</v>
      </c>
      <c r="O322" s="526">
        <v>307</v>
      </c>
      <c r="P322" s="530">
        <v>6</v>
      </c>
      <c r="Q322" s="530">
        <v>1848</v>
      </c>
      <c r="R322" s="544">
        <v>1.504885993485342</v>
      </c>
      <c r="S322" s="531">
        <v>308</v>
      </c>
    </row>
    <row r="323" spans="1:19" ht="14.4" customHeight="1" x14ac:dyDescent="0.3">
      <c r="A323" s="525" t="s">
        <v>2162</v>
      </c>
      <c r="B323" s="526" t="s">
        <v>2194</v>
      </c>
      <c r="C323" s="526" t="s">
        <v>513</v>
      </c>
      <c r="D323" s="526" t="s">
        <v>728</v>
      </c>
      <c r="E323" s="526" t="s">
        <v>2175</v>
      </c>
      <c r="F323" s="526" t="s">
        <v>2307</v>
      </c>
      <c r="G323" s="526" t="s">
        <v>2308</v>
      </c>
      <c r="H323" s="530"/>
      <c r="I323" s="530"/>
      <c r="J323" s="526"/>
      <c r="K323" s="526"/>
      <c r="L323" s="530">
        <v>2</v>
      </c>
      <c r="M323" s="530">
        <v>308</v>
      </c>
      <c r="N323" s="526">
        <v>1</v>
      </c>
      <c r="O323" s="526">
        <v>154</v>
      </c>
      <c r="P323" s="530">
        <v>5</v>
      </c>
      <c r="Q323" s="530">
        <v>770</v>
      </c>
      <c r="R323" s="544">
        <v>2.5</v>
      </c>
      <c r="S323" s="531">
        <v>154</v>
      </c>
    </row>
    <row r="324" spans="1:19" ht="14.4" customHeight="1" x14ac:dyDescent="0.3">
      <c r="A324" s="525" t="s">
        <v>2162</v>
      </c>
      <c r="B324" s="526" t="s">
        <v>2194</v>
      </c>
      <c r="C324" s="526" t="s">
        <v>513</v>
      </c>
      <c r="D324" s="526" t="s">
        <v>728</v>
      </c>
      <c r="E324" s="526" t="s">
        <v>2175</v>
      </c>
      <c r="F324" s="526" t="s">
        <v>2309</v>
      </c>
      <c r="G324" s="526" t="s">
        <v>2310</v>
      </c>
      <c r="H324" s="530"/>
      <c r="I324" s="530"/>
      <c r="J324" s="526"/>
      <c r="K324" s="526"/>
      <c r="L324" s="530"/>
      <c r="M324" s="530"/>
      <c r="N324" s="526"/>
      <c r="O324" s="526"/>
      <c r="P324" s="530">
        <v>23</v>
      </c>
      <c r="Q324" s="530">
        <v>15525</v>
      </c>
      <c r="R324" s="544"/>
      <c r="S324" s="531">
        <v>675</v>
      </c>
    </row>
    <row r="325" spans="1:19" ht="14.4" customHeight="1" x14ac:dyDescent="0.3">
      <c r="A325" s="525" t="s">
        <v>2162</v>
      </c>
      <c r="B325" s="526" t="s">
        <v>2194</v>
      </c>
      <c r="C325" s="526" t="s">
        <v>513</v>
      </c>
      <c r="D325" s="526" t="s">
        <v>728</v>
      </c>
      <c r="E325" s="526" t="s">
        <v>2175</v>
      </c>
      <c r="F325" s="526" t="s">
        <v>2313</v>
      </c>
      <c r="G325" s="526" t="s">
        <v>2314</v>
      </c>
      <c r="H325" s="530"/>
      <c r="I325" s="530"/>
      <c r="J325" s="526"/>
      <c r="K325" s="526"/>
      <c r="L325" s="530"/>
      <c r="M325" s="530"/>
      <c r="N325" s="526"/>
      <c r="O325" s="526"/>
      <c r="P325" s="530">
        <v>11</v>
      </c>
      <c r="Q325" s="530">
        <v>1705</v>
      </c>
      <c r="R325" s="544"/>
      <c r="S325" s="531">
        <v>155</v>
      </c>
    </row>
    <row r="326" spans="1:19" ht="14.4" customHeight="1" x14ac:dyDescent="0.3">
      <c r="A326" s="525" t="s">
        <v>2162</v>
      </c>
      <c r="B326" s="526" t="s">
        <v>2194</v>
      </c>
      <c r="C326" s="526" t="s">
        <v>513</v>
      </c>
      <c r="D326" s="526" t="s">
        <v>728</v>
      </c>
      <c r="E326" s="526" t="s">
        <v>2175</v>
      </c>
      <c r="F326" s="526" t="s">
        <v>2315</v>
      </c>
      <c r="G326" s="526" t="s">
        <v>2316</v>
      </c>
      <c r="H326" s="530"/>
      <c r="I326" s="530"/>
      <c r="J326" s="526"/>
      <c r="K326" s="526"/>
      <c r="L326" s="530"/>
      <c r="M326" s="530"/>
      <c r="N326" s="526"/>
      <c r="O326" s="526"/>
      <c r="P326" s="530">
        <v>23</v>
      </c>
      <c r="Q326" s="530">
        <v>4577</v>
      </c>
      <c r="R326" s="544"/>
      <c r="S326" s="531">
        <v>199</v>
      </c>
    </row>
    <row r="327" spans="1:19" ht="14.4" customHeight="1" x14ac:dyDescent="0.3">
      <c r="A327" s="525" t="s">
        <v>2162</v>
      </c>
      <c r="B327" s="526" t="s">
        <v>2194</v>
      </c>
      <c r="C327" s="526" t="s">
        <v>513</v>
      </c>
      <c r="D327" s="526" t="s">
        <v>728</v>
      </c>
      <c r="E327" s="526" t="s">
        <v>2175</v>
      </c>
      <c r="F327" s="526" t="s">
        <v>2317</v>
      </c>
      <c r="G327" s="526" t="s">
        <v>2318</v>
      </c>
      <c r="H327" s="530"/>
      <c r="I327" s="530"/>
      <c r="J327" s="526"/>
      <c r="K327" s="526"/>
      <c r="L327" s="530"/>
      <c r="M327" s="530"/>
      <c r="N327" s="526"/>
      <c r="O327" s="526"/>
      <c r="P327" s="530">
        <v>7</v>
      </c>
      <c r="Q327" s="530">
        <v>1428</v>
      </c>
      <c r="R327" s="544"/>
      <c r="S327" s="531">
        <v>204</v>
      </c>
    </row>
    <row r="328" spans="1:19" ht="14.4" customHeight="1" x14ac:dyDescent="0.3">
      <c r="A328" s="525" t="s">
        <v>2162</v>
      </c>
      <c r="B328" s="526" t="s">
        <v>2194</v>
      </c>
      <c r="C328" s="526" t="s">
        <v>513</v>
      </c>
      <c r="D328" s="526" t="s">
        <v>728</v>
      </c>
      <c r="E328" s="526" t="s">
        <v>2175</v>
      </c>
      <c r="F328" s="526" t="s">
        <v>2319</v>
      </c>
      <c r="G328" s="526" t="s">
        <v>2320</v>
      </c>
      <c r="H328" s="530"/>
      <c r="I328" s="530"/>
      <c r="J328" s="526"/>
      <c r="K328" s="526"/>
      <c r="L328" s="530"/>
      <c r="M328" s="530"/>
      <c r="N328" s="526"/>
      <c r="O328" s="526"/>
      <c r="P328" s="530">
        <v>46</v>
      </c>
      <c r="Q328" s="530">
        <v>19596</v>
      </c>
      <c r="R328" s="544"/>
      <c r="S328" s="531">
        <v>426</v>
      </c>
    </row>
    <row r="329" spans="1:19" ht="14.4" customHeight="1" x14ac:dyDescent="0.3">
      <c r="A329" s="525" t="s">
        <v>2162</v>
      </c>
      <c r="B329" s="526" t="s">
        <v>2194</v>
      </c>
      <c r="C329" s="526" t="s">
        <v>513</v>
      </c>
      <c r="D329" s="526" t="s">
        <v>728</v>
      </c>
      <c r="E329" s="526" t="s">
        <v>2175</v>
      </c>
      <c r="F329" s="526" t="s">
        <v>2323</v>
      </c>
      <c r="G329" s="526" t="s">
        <v>2324</v>
      </c>
      <c r="H329" s="530"/>
      <c r="I329" s="530"/>
      <c r="J329" s="526"/>
      <c r="K329" s="526"/>
      <c r="L329" s="530"/>
      <c r="M329" s="530"/>
      <c r="N329" s="526"/>
      <c r="O329" s="526"/>
      <c r="P329" s="530">
        <v>46</v>
      </c>
      <c r="Q329" s="530">
        <v>7498</v>
      </c>
      <c r="R329" s="544"/>
      <c r="S329" s="531">
        <v>163</v>
      </c>
    </row>
    <row r="330" spans="1:19" ht="14.4" customHeight="1" x14ac:dyDescent="0.3">
      <c r="A330" s="525" t="s">
        <v>2162</v>
      </c>
      <c r="B330" s="526" t="s">
        <v>2194</v>
      </c>
      <c r="C330" s="526" t="s">
        <v>513</v>
      </c>
      <c r="D330" s="526" t="s">
        <v>728</v>
      </c>
      <c r="E330" s="526" t="s">
        <v>2175</v>
      </c>
      <c r="F330" s="526" t="s">
        <v>2329</v>
      </c>
      <c r="G330" s="526" t="s">
        <v>2330</v>
      </c>
      <c r="H330" s="530"/>
      <c r="I330" s="530"/>
      <c r="J330" s="526"/>
      <c r="K330" s="526"/>
      <c r="L330" s="530"/>
      <c r="M330" s="530"/>
      <c r="N330" s="526"/>
      <c r="O330" s="526"/>
      <c r="P330" s="530">
        <v>4</v>
      </c>
      <c r="Q330" s="530">
        <v>652</v>
      </c>
      <c r="R330" s="544"/>
      <c r="S330" s="531">
        <v>163</v>
      </c>
    </row>
    <row r="331" spans="1:19" ht="14.4" customHeight="1" x14ac:dyDescent="0.3">
      <c r="A331" s="525" t="s">
        <v>2162</v>
      </c>
      <c r="B331" s="526" t="s">
        <v>2194</v>
      </c>
      <c r="C331" s="526" t="s">
        <v>513</v>
      </c>
      <c r="D331" s="526" t="s">
        <v>728</v>
      </c>
      <c r="E331" s="526" t="s">
        <v>2175</v>
      </c>
      <c r="F331" s="526" t="s">
        <v>2331</v>
      </c>
      <c r="G331" s="526" t="s">
        <v>2332</v>
      </c>
      <c r="H331" s="530"/>
      <c r="I331" s="530"/>
      <c r="J331" s="526"/>
      <c r="K331" s="526"/>
      <c r="L331" s="530"/>
      <c r="M331" s="530"/>
      <c r="N331" s="526"/>
      <c r="O331" s="526"/>
      <c r="P331" s="530">
        <v>38</v>
      </c>
      <c r="Q331" s="530">
        <v>35492</v>
      </c>
      <c r="R331" s="544"/>
      <c r="S331" s="531">
        <v>934</v>
      </c>
    </row>
    <row r="332" spans="1:19" ht="14.4" customHeight="1" x14ac:dyDescent="0.3">
      <c r="A332" s="525" t="s">
        <v>2162</v>
      </c>
      <c r="B332" s="526" t="s">
        <v>2194</v>
      </c>
      <c r="C332" s="526" t="s">
        <v>513</v>
      </c>
      <c r="D332" s="526" t="s">
        <v>728</v>
      </c>
      <c r="E332" s="526" t="s">
        <v>2175</v>
      </c>
      <c r="F332" s="526" t="s">
        <v>2343</v>
      </c>
      <c r="G332" s="526" t="s">
        <v>2344</v>
      </c>
      <c r="H332" s="530"/>
      <c r="I332" s="530"/>
      <c r="J332" s="526"/>
      <c r="K332" s="526"/>
      <c r="L332" s="530"/>
      <c r="M332" s="530"/>
      <c r="N332" s="526"/>
      <c r="O332" s="526"/>
      <c r="P332" s="530">
        <v>2</v>
      </c>
      <c r="Q332" s="530">
        <v>746</v>
      </c>
      <c r="R332" s="544"/>
      <c r="S332" s="531">
        <v>373</v>
      </c>
    </row>
    <row r="333" spans="1:19" ht="14.4" customHeight="1" x14ac:dyDescent="0.3">
      <c r="A333" s="525" t="s">
        <v>2162</v>
      </c>
      <c r="B333" s="526" t="s">
        <v>2194</v>
      </c>
      <c r="C333" s="526" t="s">
        <v>513</v>
      </c>
      <c r="D333" s="526" t="s">
        <v>730</v>
      </c>
      <c r="E333" s="526" t="s">
        <v>2164</v>
      </c>
      <c r="F333" s="526" t="s">
        <v>2197</v>
      </c>
      <c r="G333" s="526" t="s">
        <v>690</v>
      </c>
      <c r="H333" s="530"/>
      <c r="I333" s="530"/>
      <c r="J333" s="526"/>
      <c r="K333" s="526"/>
      <c r="L333" s="530"/>
      <c r="M333" s="530"/>
      <c r="N333" s="526"/>
      <c r="O333" s="526"/>
      <c r="P333" s="530">
        <v>0.4</v>
      </c>
      <c r="Q333" s="530">
        <v>2708.04</v>
      </c>
      <c r="R333" s="544"/>
      <c r="S333" s="531">
        <v>6770.0999999999995</v>
      </c>
    </row>
    <row r="334" spans="1:19" ht="14.4" customHeight="1" x14ac:dyDescent="0.3">
      <c r="A334" s="525" t="s">
        <v>2162</v>
      </c>
      <c r="B334" s="526" t="s">
        <v>2194</v>
      </c>
      <c r="C334" s="526" t="s">
        <v>513</v>
      </c>
      <c r="D334" s="526" t="s">
        <v>730</v>
      </c>
      <c r="E334" s="526" t="s">
        <v>2164</v>
      </c>
      <c r="F334" s="526" t="s">
        <v>2199</v>
      </c>
      <c r="G334" s="526" t="s">
        <v>597</v>
      </c>
      <c r="H334" s="530">
        <v>2.7</v>
      </c>
      <c r="I334" s="530">
        <v>2568.6000000000004</v>
      </c>
      <c r="J334" s="526">
        <v>12.781648089171975</v>
      </c>
      <c r="K334" s="526">
        <v>951.33333333333337</v>
      </c>
      <c r="L334" s="530">
        <v>0.2</v>
      </c>
      <c r="M334" s="530">
        <v>200.96</v>
      </c>
      <c r="N334" s="526">
        <v>1</v>
      </c>
      <c r="O334" s="526">
        <v>1004.8</v>
      </c>
      <c r="P334" s="530">
        <v>4.6000000000000005</v>
      </c>
      <c r="Q334" s="530">
        <v>4622.1900000000005</v>
      </c>
      <c r="R334" s="544">
        <v>23.000547372611468</v>
      </c>
      <c r="S334" s="531">
        <v>1004.8239130434782</v>
      </c>
    </row>
    <row r="335" spans="1:19" ht="14.4" customHeight="1" x14ac:dyDescent="0.3">
      <c r="A335" s="525" t="s">
        <v>2162</v>
      </c>
      <c r="B335" s="526" t="s">
        <v>2194</v>
      </c>
      <c r="C335" s="526" t="s">
        <v>513</v>
      </c>
      <c r="D335" s="526" t="s">
        <v>730</v>
      </c>
      <c r="E335" s="526" t="s">
        <v>2164</v>
      </c>
      <c r="F335" s="526" t="s">
        <v>2200</v>
      </c>
      <c r="G335" s="526" t="s">
        <v>633</v>
      </c>
      <c r="H335" s="530">
        <v>0.02</v>
      </c>
      <c r="I335" s="530">
        <v>197.75</v>
      </c>
      <c r="J335" s="526"/>
      <c r="K335" s="526">
        <v>9887.5</v>
      </c>
      <c r="L335" s="530"/>
      <c r="M335" s="530"/>
      <c r="N335" s="526"/>
      <c r="O335" s="526"/>
      <c r="P335" s="530">
        <v>0.1</v>
      </c>
      <c r="Q335" s="530">
        <v>988.78</v>
      </c>
      <c r="R335" s="544"/>
      <c r="S335" s="531">
        <v>9887.7999999999993</v>
      </c>
    </row>
    <row r="336" spans="1:19" ht="14.4" customHeight="1" x14ac:dyDescent="0.3">
      <c r="A336" s="525" t="s">
        <v>2162</v>
      </c>
      <c r="B336" s="526" t="s">
        <v>2194</v>
      </c>
      <c r="C336" s="526" t="s">
        <v>513</v>
      </c>
      <c r="D336" s="526" t="s">
        <v>730</v>
      </c>
      <c r="E336" s="526" t="s">
        <v>2164</v>
      </c>
      <c r="F336" s="526" t="s">
        <v>2204</v>
      </c>
      <c r="G336" s="526" t="s">
        <v>592</v>
      </c>
      <c r="H336" s="530"/>
      <c r="I336" s="530"/>
      <c r="J336" s="526"/>
      <c r="K336" s="526"/>
      <c r="L336" s="530"/>
      <c r="M336" s="530"/>
      <c r="N336" s="526"/>
      <c r="O336" s="526"/>
      <c r="P336" s="530">
        <v>3</v>
      </c>
      <c r="Q336" s="530">
        <v>2530.38</v>
      </c>
      <c r="R336" s="544"/>
      <c r="S336" s="531">
        <v>843.46</v>
      </c>
    </row>
    <row r="337" spans="1:19" ht="14.4" customHeight="1" x14ac:dyDescent="0.3">
      <c r="A337" s="525" t="s">
        <v>2162</v>
      </c>
      <c r="B337" s="526" t="s">
        <v>2194</v>
      </c>
      <c r="C337" s="526" t="s">
        <v>513</v>
      </c>
      <c r="D337" s="526" t="s">
        <v>730</v>
      </c>
      <c r="E337" s="526" t="s">
        <v>2164</v>
      </c>
      <c r="F337" s="526" t="s">
        <v>2206</v>
      </c>
      <c r="G337" s="526" t="s">
        <v>607</v>
      </c>
      <c r="H337" s="530">
        <v>3.2300000000000009</v>
      </c>
      <c r="I337" s="530">
        <v>14299.210000000005</v>
      </c>
      <c r="J337" s="526">
        <v>8.2018630155844043</v>
      </c>
      <c r="K337" s="526">
        <v>4427</v>
      </c>
      <c r="L337" s="530">
        <v>0.39</v>
      </c>
      <c r="M337" s="530">
        <v>1743.4099999999999</v>
      </c>
      <c r="N337" s="526">
        <v>1</v>
      </c>
      <c r="O337" s="526">
        <v>4470.2820512820508</v>
      </c>
      <c r="P337" s="530"/>
      <c r="Q337" s="530"/>
      <c r="R337" s="544"/>
      <c r="S337" s="531"/>
    </row>
    <row r="338" spans="1:19" ht="14.4" customHeight="1" x14ac:dyDescent="0.3">
      <c r="A338" s="525" t="s">
        <v>2162</v>
      </c>
      <c r="B338" s="526" t="s">
        <v>2194</v>
      </c>
      <c r="C338" s="526" t="s">
        <v>513</v>
      </c>
      <c r="D338" s="526" t="s">
        <v>730</v>
      </c>
      <c r="E338" s="526" t="s">
        <v>2164</v>
      </c>
      <c r="F338" s="526" t="s">
        <v>2207</v>
      </c>
      <c r="G338" s="526" t="s">
        <v>607</v>
      </c>
      <c r="H338" s="530">
        <v>0.72</v>
      </c>
      <c r="I338" s="530">
        <v>6330.63</v>
      </c>
      <c r="J338" s="526"/>
      <c r="K338" s="526">
        <v>8792.5416666666679</v>
      </c>
      <c r="L338" s="530"/>
      <c r="M338" s="530"/>
      <c r="N338" s="526"/>
      <c r="O338" s="526"/>
      <c r="P338" s="530"/>
      <c r="Q338" s="530"/>
      <c r="R338" s="544"/>
      <c r="S338" s="531"/>
    </row>
    <row r="339" spans="1:19" ht="14.4" customHeight="1" x14ac:dyDescent="0.3">
      <c r="A339" s="525" t="s">
        <v>2162</v>
      </c>
      <c r="B339" s="526" t="s">
        <v>2194</v>
      </c>
      <c r="C339" s="526" t="s">
        <v>513</v>
      </c>
      <c r="D339" s="526" t="s">
        <v>730</v>
      </c>
      <c r="E339" s="526" t="s">
        <v>2164</v>
      </c>
      <c r="F339" s="526" t="s">
        <v>2208</v>
      </c>
      <c r="G339" s="526" t="s">
        <v>675</v>
      </c>
      <c r="H339" s="530">
        <v>0.4</v>
      </c>
      <c r="I339" s="530">
        <v>779.73</v>
      </c>
      <c r="J339" s="526"/>
      <c r="K339" s="526">
        <v>1949.325</v>
      </c>
      <c r="L339" s="530"/>
      <c r="M339" s="530"/>
      <c r="N339" s="526"/>
      <c r="O339" s="526"/>
      <c r="P339" s="530">
        <v>0.1</v>
      </c>
      <c r="Q339" s="530">
        <v>194.93</v>
      </c>
      <c r="R339" s="544"/>
      <c r="S339" s="531">
        <v>1949.3</v>
      </c>
    </row>
    <row r="340" spans="1:19" ht="14.4" customHeight="1" x14ac:dyDescent="0.3">
      <c r="A340" s="525" t="s">
        <v>2162</v>
      </c>
      <c r="B340" s="526" t="s">
        <v>2194</v>
      </c>
      <c r="C340" s="526" t="s">
        <v>513</v>
      </c>
      <c r="D340" s="526" t="s">
        <v>730</v>
      </c>
      <c r="E340" s="526" t="s">
        <v>2164</v>
      </c>
      <c r="F340" s="526" t="s">
        <v>2209</v>
      </c>
      <c r="G340" s="526" t="s">
        <v>607</v>
      </c>
      <c r="H340" s="530">
        <v>0.4</v>
      </c>
      <c r="I340" s="530">
        <v>708.32</v>
      </c>
      <c r="J340" s="526">
        <v>0.8</v>
      </c>
      <c r="K340" s="526">
        <v>1770.8</v>
      </c>
      <c r="L340" s="530">
        <v>0.5</v>
      </c>
      <c r="M340" s="530">
        <v>885.4</v>
      </c>
      <c r="N340" s="526">
        <v>1</v>
      </c>
      <c r="O340" s="526">
        <v>1770.8</v>
      </c>
      <c r="P340" s="530">
        <v>2.75</v>
      </c>
      <c r="Q340" s="530">
        <v>5002.3500000000004</v>
      </c>
      <c r="R340" s="544">
        <v>5.6498192907160609</v>
      </c>
      <c r="S340" s="531">
        <v>1819.0363636363638</v>
      </c>
    </row>
    <row r="341" spans="1:19" ht="14.4" customHeight="1" x14ac:dyDescent="0.3">
      <c r="A341" s="525" t="s">
        <v>2162</v>
      </c>
      <c r="B341" s="526" t="s">
        <v>2194</v>
      </c>
      <c r="C341" s="526" t="s">
        <v>513</v>
      </c>
      <c r="D341" s="526" t="s">
        <v>730</v>
      </c>
      <c r="E341" s="526" t="s">
        <v>2164</v>
      </c>
      <c r="F341" s="526" t="s">
        <v>2210</v>
      </c>
      <c r="G341" s="526" t="s">
        <v>599</v>
      </c>
      <c r="H341" s="530">
        <v>22.529999999999998</v>
      </c>
      <c r="I341" s="530">
        <v>10608.01</v>
      </c>
      <c r="J341" s="526">
        <v>17.821399771520731</v>
      </c>
      <c r="K341" s="526">
        <v>470.83932534398588</v>
      </c>
      <c r="L341" s="530">
        <v>1.1499999999999999</v>
      </c>
      <c r="M341" s="530">
        <v>595.24</v>
      </c>
      <c r="N341" s="526">
        <v>1</v>
      </c>
      <c r="O341" s="526">
        <v>517.6</v>
      </c>
      <c r="P341" s="530">
        <v>0.15</v>
      </c>
      <c r="Q341" s="530">
        <v>77.64</v>
      </c>
      <c r="R341" s="544">
        <v>0.13043478260869565</v>
      </c>
      <c r="S341" s="531">
        <v>517.6</v>
      </c>
    </row>
    <row r="342" spans="1:19" ht="14.4" customHeight="1" x14ac:dyDescent="0.3">
      <c r="A342" s="525" t="s">
        <v>2162</v>
      </c>
      <c r="B342" s="526" t="s">
        <v>2194</v>
      </c>
      <c r="C342" s="526" t="s">
        <v>513</v>
      </c>
      <c r="D342" s="526" t="s">
        <v>730</v>
      </c>
      <c r="E342" s="526" t="s">
        <v>2164</v>
      </c>
      <c r="F342" s="526" t="s">
        <v>2212</v>
      </c>
      <c r="G342" s="526" t="s">
        <v>607</v>
      </c>
      <c r="H342" s="530">
        <v>0.06</v>
      </c>
      <c r="I342" s="530">
        <v>1699.97</v>
      </c>
      <c r="J342" s="526"/>
      <c r="K342" s="526">
        <v>28332.833333333336</v>
      </c>
      <c r="L342" s="530"/>
      <c r="M342" s="530"/>
      <c r="N342" s="526"/>
      <c r="O342" s="526"/>
      <c r="P342" s="530">
        <v>0.1</v>
      </c>
      <c r="Q342" s="530">
        <v>4511.21</v>
      </c>
      <c r="R342" s="544"/>
      <c r="S342" s="531">
        <v>45112.1</v>
      </c>
    </row>
    <row r="343" spans="1:19" ht="14.4" customHeight="1" x14ac:dyDescent="0.3">
      <c r="A343" s="525" t="s">
        <v>2162</v>
      </c>
      <c r="B343" s="526" t="s">
        <v>2194</v>
      </c>
      <c r="C343" s="526" t="s">
        <v>513</v>
      </c>
      <c r="D343" s="526" t="s">
        <v>730</v>
      </c>
      <c r="E343" s="526" t="s">
        <v>2166</v>
      </c>
      <c r="F343" s="526" t="s">
        <v>2169</v>
      </c>
      <c r="G343" s="526" t="s">
        <v>2170</v>
      </c>
      <c r="H343" s="530"/>
      <c r="I343" s="530"/>
      <c r="J343" s="526"/>
      <c r="K343" s="526"/>
      <c r="L343" s="530"/>
      <c r="M343" s="530"/>
      <c r="N343" s="526"/>
      <c r="O343" s="526"/>
      <c r="P343" s="530">
        <v>1</v>
      </c>
      <c r="Q343" s="530">
        <v>893.9</v>
      </c>
      <c r="R343" s="544"/>
      <c r="S343" s="531">
        <v>893.9</v>
      </c>
    </row>
    <row r="344" spans="1:19" ht="14.4" customHeight="1" x14ac:dyDescent="0.3">
      <c r="A344" s="525" t="s">
        <v>2162</v>
      </c>
      <c r="B344" s="526" t="s">
        <v>2194</v>
      </c>
      <c r="C344" s="526" t="s">
        <v>513</v>
      </c>
      <c r="D344" s="526" t="s">
        <v>730</v>
      </c>
      <c r="E344" s="526" t="s">
        <v>2175</v>
      </c>
      <c r="F344" s="526" t="s">
        <v>2243</v>
      </c>
      <c r="G344" s="526" t="s">
        <v>2244</v>
      </c>
      <c r="H344" s="530"/>
      <c r="I344" s="530"/>
      <c r="J344" s="526"/>
      <c r="K344" s="526"/>
      <c r="L344" s="530">
        <v>34</v>
      </c>
      <c r="M344" s="530">
        <v>7242</v>
      </c>
      <c r="N344" s="526">
        <v>1</v>
      </c>
      <c r="O344" s="526">
        <v>213</v>
      </c>
      <c r="P344" s="530">
        <v>25</v>
      </c>
      <c r="Q344" s="530">
        <v>5325</v>
      </c>
      <c r="R344" s="544">
        <v>0.73529411764705888</v>
      </c>
      <c r="S344" s="531">
        <v>213</v>
      </c>
    </row>
    <row r="345" spans="1:19" ht="14.4" customHeight="1" x14ac:dyDescent="0.3">
      <c r="A345" s="525" t="s">
        <v>2162</v>
      </c>
      <c r="B345" s="526" t="s">
        <v>2194</v>
      </c>
      <c r="C345" s="526" t="s">
        <v>513</v>
      </c>
      <c r="D345" s="526" t="s">
        <v>730</v>
      </c>
      <c r="E345" s="526" t="s">
        <v>2175</v>
      </c>
      <c r="F345" s="526" t="s">
        <v>2245</v>
      </c>
      <c r="G345" s="526" t="s">
        <v>2246</v>
      </c>
      <c r="H345" s="530"/>
      <c r="I345" s="530"/>
      <c r="J345" s="526"/>
      <c r="K345" s="526"/>
      <c r="L345" s="530">
        <v>84</v>
      </c>
      <c r="M345" s="530">
        <v>13020</v>
      </c>
      <c r="N345" s="526">
        <v>1</v>
      </c>
      <c r="O345" s="526">
        <v>155</v>
      </c>
      <c r="P345" s="530">
        <v>85</v>
      </c>
      <c r="Q345" s="530">
        <v>13175</v>
      </c>
      <c r="R345" s="544">
        <v>1.0119047619047619</v>
      </c>
      <c r="S345" s="531">
        <v>155</v>
      </c>
    </row>
    <row r="346" spans="1:19" ht="14.4" customHeight="1" x14ac:dyDescent="0.3">
      <c r="A346" s="525" t="s">
        <v>2162</v>
      </c>
      <c r="B346" s="526" t="s">
        <v>2194</v>
      </c>
      <c r="C346" s="526" t="s">
        <v>513</v>
      </c>
      <c r="D346" s="526" t="s">
        <v>730</v>
      </c>
      <c r="E346" s="526" t="s">
        <v>2175</v>
      </c>
      <c r="F346" s="526" t="s">
        <v>2247</v>
      </c>
      <c r="G346" s="526" t="s">
        <v>2248</v>
      </c>
      <c r="H346" s="530"/>
      <c r="I346" s="530"/>
      <c r="J346" s="526"/>
      <c r="K346" s="526"/>
      <c r="L346" s="530">
        <v>81</v>
      </c>
      <c r="M346" s="530">
        <v>15147</v>
      </c>
      <c r="N346" s="526">
        <v>1</v>
      </c>
      <c r="O346" s="526">
        <v>187</v>
      </c>
      <c r="P346" s="530">
        <v>67</v>
      </c>
      <c r="Q346" s="530">
        <v>12529</v>
      </c>
      <c r="R346" s="544">
        <v>0.8271604938271605</v>
      </c>
      <c r="S346" s="531">
        <v>187</v>
      </c>
    </row>
    <row r="347" spans="1:19" ht="14.4" customHeight="1" x14ac:dyDescent="0.3">
      <c r="A347" s="525" t="s">
        <v>2162</v>
      </c>
      <c r="B347" s="526" t="s">
        <v>2194</v>
      </c>
      <c r="C347" s="526" t="s">
        <v>513</v>
      </c>
      <c r="D347" s="526" t="s">
        <v>730</v>
      </c>
      <c r="E347" s="526" t="s">
        <v>2175</v>
      </c>
      <c r="F347" s="526" t="s">
        <v>2249</v>
      </c>
      <c r="G347" s="526" t="s">
        <v>2250</v>
      </c>
      <c r="H347" s="530"/>
      <c r="I347" s="530"/>
      <c r="J347" s="526"/>
      <c r="K347" s="526"/>
      <c r="L347" s="530">
        <v>44</v>
      </c>
      <c r="M347" s="530">
        <v>5632</v>
      </c>
      <c r="N347" s="526">
        <v>1</v>
      </c>
      <c r="O347" s="526">
        <v>128</v>
      </c>
      <c r="P347" s="530">
        <v>31</v>
      </c>
      <c r="Q347" s="530">
        <v>3968</v>
      </c>
      <c r="R347" s="544">
        <v>0.70454545454545459</v>
      </c>
      <c r="S347" s="531">
        <v>128</v>
      </c>
    </row>
    <row r="348" spans="1:19" ht="14.4" customHeight="1" x14ac:dyDescent="0.3">
      <c r="A348" s="525" t="s">
        <v>2162</v>
      </c>
      <c r="B348" s="526" t="s">
        <v>2194</v>
      </c>
      <c r="C348" s="526" t="s">
        <v>513</v>
      </c>
      <c r="D348" s="526" t="s">
        <v>730</v>
      </c>
      <c r="E348" s="526" t="s">
        <v>2175</v>
      </c>
      <c r="F348" s="526" t="s">
        <v>2251</v>
      </c>
      <c r="G348" s="526" t="s">
        <v>2252</v>
      </c>
      <c r="H348" s="530"/>
      <c r="I348" s="530"/>
      <c r="J348" s="526"/>
      <c r="K348" s="526"/>
      <c r="L348" s="530">
        <v>348</v>
      </c>
      <c r="M348" s="530">
        <v>77604</v>
      </c>
      <c r="N348" s="526">
        <v>1</v>
      </c>
      <c r="O348" s="526">
        <v>223</v>
      </c>
      <c r="P348" s="530">
        <v>71</v>
      </c>
      <c r="Q348" s="530">
        <v>15833</v>
      </c>
      <c r="R348" s="544">
        <v>0.20402298850574713</v>
      </c>
      <c r="S348" s="531">
        <v>223</v>
      </c>
    </row>
    <row r="349" spans="1:19" ht="14.4" customHeight="1" x14ac:dyDescent="0.3">
      <c r="A349" s="525" t="s">
        <v>2162</v>
      </c>
      <c r="B349" s="526" t="s">
        <v>2194</v>
      </c>
      <c r="C349" s="526" t="s">
        <v>513</v>
      </c>
      <c r="D349" s="526" t="s">
        <v>730</v>
      </c>
      <c r="E349" s="526" t="s">
        <v>2175</v>
      </c>
      <c r="F349" s="526" t="s">
        <v>2253</v>
      </c>
      <c r="G349" s="526" t="s">
        <v>2254</v>
      </c>
      <c r="H349" s="530"/>
      <c r="I349" s="530"/>
      <c r="J349" s="526"/>
      <c r="K349" s="526"/>
      <c r="L349" s="530">
        <v>30</v>
      </c>
      <c r="M349" s="530">
        <v>6690</v>
      </c>
      <c r="N349" s="526">
        <v>1</v>
      </c>
      <c r="O349" s="526">
        <v>223</v>
      </c>
      <c r="P349" s="530">
        <v>14</v>
      </c>
      <c r="Q349" s="530">
        <v>3122</v>
      </c>
      <c r="R349" s="544">
        <v>0.46666666666666667</v>
      </c>
      <c r="S349" s="531">
        <v>223</v>
      </c>
    </row>
    <row r="350" spans="1:19" ht="14.4" customHeight="1" x14ac:dyDescent="0.3">
      <c r="A350" s="525" t="s">
        <v>2162</v>
      </c>
      <c r="B350" s="526" t="s">
        <v>2194</v>
      </c>
      <c r="C350" s="526" t="s">
        <v>513</v>
      </c>
      <c r="D350" s="526" t="s">
        <v>730</v>
      </c>
      <c r="E350" s="526" t="s">
        <v>2175</v>
      </c>
      <c r="F350" s="526" t="s">
        <v>2257</v>
      </c>
      <c r="G350" s="526" t="s">
        <v>2258</v>
      </c>
      <c r="H350" s="530">
        <v>1</v>
      </c>
      <c r="I350" s="530">
        <v>221</v>
      </c>
      <c r="J350" s="526">
        <v>1.1289910600255427E-2</v>
      </c>
      <c r="K350" s="526">
        <v>221</v>
      </c>
      <c r="L350" s="530">
        <v>87</v>
      </c>
      <c r="M350" s="530">
        <v>19575</v>
      </c>
      <c r="N350" s="526">
        <v>1</v>
      </c>
      <c r="O350" s="526">
        <v>225</v>
      </c>
      <c r="P350" s="530">
        <v>138</v>
      </c>
      <c r="Q350" s="530">
        <v>31050</v>
      </c>
      <c r="R350" s="544">
        <v>1.5862068965517242</v>
      </c>
      <c r="S350" s="531">
        <v>225</v>
      </c>
    </row>
    <row r="351" spans="1:19" ht="14.4" customHeight="1" x14ac:dyDescent="0.3">
      <c r="A351" s="525" t="s">
        <v>2162</v>
      </c>
      <c r="B351" s="526" t="s">
        <v>2194</v>
      </c>
      <c r="C351" s="526" t="s">
        <v>513</v>
      </c>
      <c r="D351" s="526" t="s">
        <v>730</v>
      </c>
      <c r="E351" s="526" t="s">
        <v>2175</v>
      </c>
      <c r="F351" s="526" t="s">
        <v>2259</v>
      </c>
      <c r="G351" s="526" t="s">
        <v>2260</v>
      </c>
      <c r="H351" s="530">
        <v>56</v>
      </c>
      <c r="I351" s="530">
        <v>34328</v>
      </c>
      <c r="J351" s="526">
        <v>54.924799999999998</v>
      </c>
      <c r="K351" s="526">
        <v>613</v>
      </c>
      <c r="L351" s="530">
        <v>1</v>
      </c>
      <c r="M351" s="530">
        <v>625</v>
      </c>
      <c r="N351" s="526">
        <v>1</v>
      </c>
      <c r="O351" s="526">
        <v>625</v>
      </c>
      <c r="P351" s="530">
        <v>1</v>
      </c>
      <c r="Q351" s="530">
        <v>626</v>
      </c>
      <c r="R351" s="544">
        <v>1.0016</v>
      </c>
      <c r="S351" s="531">
        <v>626</v>
      </c>
    </row>
    <row r="352" spans="1:19" ht="14.4" customHeight="1" x14ac:dyDescent="0.3">
      <c r="A352" s="525" t="s">
        <v>2162</v>
      </c>
      <c r="B352" s="526" t="s">
        <v>2194</v>
      </c>
      <c r="C352" s="526" t="s">
        <v>513</v>
      </c>
      <c r="D352" s="526" t="s">
        <v>730</v>
      </c>
      <c r="E352" s="526" t="s">
        <v>2175</v>
      </c>
      <c r="F352" s="526" t="s">
        <v>2263</v>
      </c>
      <c r="G352" s="526" t="s">
        <v>2264</v>
      </c>
      <c r="H352" s="530">
        <v>12</v>
      </c>
      <c r="I352" s="530">
        <v>12312</v>
      </c>
      <c r="J352" s="526"/>
      <c r="K352" s="526">
        <v>1026</v>
      </c>
      <c r="L352" s="530"/>
      <c r="M352" s="530"/>
      <c r="N352" s="526"/>
      <c r="O352" s="526"/>
      <c r="P352" s="530"/>
      <c r="Q352" s="530"/>
      <c r="R352" s="544"/>
      <c r="S352" s="531"/>
    </row>
    <row r="353" spans="1:19" ht="14.4" customHeight="1" x14ac:dyDescent="0.3">
      <c r="A353" s="525" t="s">
        <v>2162</v>
      </c>
      <c r="B353" s="526" t="s">
        <v>2194</v>
      </c>
      <c r="C353" s="526" t="s">
        <v>513</v>
      </c>
      <c r="D353" s="526" t="s">
        <v>730</v>
      </c>
      <c r="E353" s="526" t="s">
        <v>2175</v>
      </c>
      <c r="F353" s="526" t="s">
        <v>2267</v>
      </c>
      <c r="G353" s="526" t="s">
        <v>2268</v>
      </c>
      <c r="H353" s="530">
        <v>5</v>
      </c>
      <c r="I353" s="530">
        <v>2380</v>
      </c>
      <c r="J353" s="526">
        <v>4.9173553719008263</v>
      </c>
      <c r="K353" s="526">
        <v>476</v>
      </c>
      <c r="L353" s="530">
        <v>1</v>
      </c>
      <c r="M353" s="530">
        <v>484</v>
      </c>
      <c r="N353" s="526">
        <v>1</v>
      </c>
      <c r="O353" s="526">
        <v>484</v>
      </c>
      <c r="P353" s="530"/>
      <c r="Q353" s="530"/>
      <c r="R353" s="544"/>
      <c r="S353" s="531"/>
    </row>
    <row r="354" spans="1:19" ht="14.4" customHeight="1" x14ac:dyDescent="0.3">
      <c r="A354" s="525" t="s">
        <v>2162</v>
      </c>
      <c r="B354" s="526" t="s">
        <v>2194</v>
      </c>
      <c r="C354" s="526" t="s">
        <v>513</v>
      </c>
      <c r="D354" s="526" t="s">
        <v>730</v>
      </c>
      <c r="E354" s="526" t="s">
        <v>2175</v>
      </c>
      <c r="F354" s="526" t="s">
        <v>2269</v>
      </c>
      <c r="G354" s="526" t="s">
        <v>2270</v>
      </c>
      <c r="H354" s="530">
        <v>2</v>
      </c>
      <c r="I354" s="530">
        <v>518</v>
      </c>
      <c r="J354" s="526">
        <v>1.9547169811320755</v>
      </c>
      <c r="K354" s="526">
        <v>259</v>
      </c>
      <c r="L354" s="530">
        <v>1</v>
      </c>
      <c r="M354" s="530">
        <v>265</v>
      </c>
      <c r="N354" s="526">
        <v>1</v>
      </c>
      <c r="O354" s="526">
        <v>265</v>
      </c>
      <c r="P354" s="530"/>
      <c r="Q354" s="530"/>
      <c r="R354" s="544"/>
      <c r="S354" s="531"/>
    </row>
    <row r="355" spans="1:19" ht="14.4" customHeight="1" x14ac:dyDescent="0.3">
      <c r="A355" s="525" t="s">
        <v>2162</v>
      </c>
      <c r="B355" s="526" t="s">
        <v>2194</v>
      </c>
      <c r="C355" s="526" t="s">
        <v>513</v>
      </c>
      <c r="D355" s="526" t="s">
        <v>730</v>
      </c>
      <c r="E355" s="526" t="s">
        <v>2175</v>
      </c>
      <c r="F355" s="526" t="s">
        <v>2271</v>
      </c>
      <c r="G355" s="526" t="s">
        <v>2272</v>
      </c>
      <c r="H355" s="530"/>
      <c r="I355" s="530"/>
      <c r="J355" s="526"/>
      <c r="K355" s="526"/>
      <c r="L355" s="530"/>
      <c r="M355" s="530"/>
      <c r="N355" s="526"/>
      <c r="O355" s="526"/>
      <c r="P355" s="530">
        <v>1</v>
      </c>
      <c r="Q355" s="530">
        <v>350</v>
      </c>
      <c r="R355" s="544"/>
      <c r="S355" s="531">
        <v>350</v>
      </c>
    </row>
    <row r="356" spans="1:19" ht="14.4" customHeight="1" x14ac:dyDescent="0.3">
      <c r="A356" s="525" t="s">
        <v>2162</v>
      </c>
      <c r="B356" s="526" t="s">
        <v>2194</v>
      </c>
      <c r="C356" s="526" t="s">
        <v>513</v>
      </c>
      <c r="D356" s="526" t="s">
        <v>730</v>
      </c>
      <c r="E356" s="526" t="s">
        <v>2175</v>
      </c>
      <c r="F356" s="526" t="s">
        <v>2273</v>
      </c>
      <c r="G356" s="526" t="s">
        <v>2274</v>
      </c>
      <c r="H356" s="530"/>
      <c r="I356" s="530"/>
      <c r="J356" s="526"/>
      <c r="K356" s="526"/>
      <c r="L356" s="530"/>
      <c r="M356" s="530"/>
      <c r="N356" s="526"/>
      <c r="O356" s="526"/>
      <c r="P356" s="530">
        <v>1</v>
      </c>
      <c r="Q356" s="530">
        <v>254</v>
      </c>
      <c r="R356" s="544"/>
      <c r="S356" s="531">
        <v>254</v>
      </c>
    </row>
    <row r="357" spans="1:19" ht="14.4" customHeight="1" x14ac:dyDescent="0.3">
      <c r="A357" s="525" t="s">
        <v>2162</v>
      </c>
      <c r="B357" s="526" t="s">
        <v>2194</v>
      </c>
      <c r="C357" s="526" t="s">
        <v>513</v>
      </c>
      <c r="D357" s="526" t="s">
        <v>730</v>
      </c>
      <c r="E357" s="526" t="s">
        <v>2175</v>
      </c>
      <c r="F357" s="526" t="s">
        <v>2275</v>
      </c>
      <c r="G357" s="526" t="s">
        <v>2276</v>
      </c>
      <c r="H357" s="530"/>
      <c r="I357" s="530"/>
      <c r="J357" s="526"/>
      <c r="K357" s="526"/>
      <c r="L357" s="530">
        <v>6</v>
      </c>
      <c r="M357" s="530">
        <v>2070</v>
      </c>
      <c r="N357" s="526">
        <v>1</v>
      </c>
      <c r="O357" s="526">
        <v>345</v>
      </c>
      <c r="P357" s="530">
        <v>94</v>
      </c>
      <c r="Q357" s="530">
        <v>32430</v>
      </c>
      <c r="R357" s="544">
        <v>15.666666666666666</v>
      </c>
      <c r="S357" s="531">
        <v>345</v>
      </c>
    </row>
    <row r="358" spans="1:19" ht="14.4" customHeight="1" x14ac:dyDescent="0.3">
      <c r="A358" s="525" t="s">
        <v>2162</v>
      </c>
      <c r="B358" s="526" t="s">
        <v>2194</v>
      </c>
      <c r="C358" s="526" t="s">
        <v>513</v>
      </c>
      <c r="D358" s="526" t="s">
        <v>730</v>
      </c>
      <c r="E358" s="526" t="s">
        <v>2175</v>
      </c>
      <c r="F358" s="526" t="s">
        <v>2277</v>
      </c>
      <c r="G358" s="526" t="s">
        <v>2278</v>
      </c>
      <c r="H358" s="530"/>
      <c r="I358" s="530"/>
      <c r="J358" s="526"/>
      <c r="K358" s="526"/>
      <c r="L358" s="530"/>
      <c r="M358" s="530"/>
      <c r="N358" s="526"/>
      <c r="O358" s="526"/>
      <c r="P358" s="530">
        <v>10</v>
      </c>
      <c r="Q358" s="530">
        <v>8730</v>
      </c>
      <c r="R358" s="544"/>
      <c r="S358" s="531">
        <v>873</v>
      </c>
    </row>
    <row r="359" spans="1:19" ht="14.4" customHeight="1" x14ac:dyDescent="0.3">
      <c r="A359" s="525" t="s">
        <v>2162</v>
      </c>
      <c r="B359" s="526" t="s">
        <v>2194</v>
      </c>
      <c r="C359" s="526" t="s">
        <v>513</v>
      </c>
      <c r="D359" s="526" t="s">
        <v>730</v>
      </c>
      <c r="E359" s="526" t="s">
        <v>2175</v>
      </c>
      <c r="F359" s="526" t="s">
        <v>2281</v>
      </c>
      <c r="G359" s="526" t="s">
        <v>2282</v>
      </c>
      <c r="H359" s="530"/>
      <c r="I359" s="530"/>
      <c r="J359" s="526"/>
      <c r="K359" s="526"/>
      <c r="L359" s="530"/>
      <c r="M359" s="530"/>
      <c r="N359" s="526"/>
      <c r="O359" s="526"/>
      <c r="P359" s="530">
        <v>1</v>
      </c>
      <c r="Q359" s="530">
        <v>1294</v>
      </c>
      <c r="R359" s="544"/>
      <c r="S359" s="531">
        <v>1294</v>
      </c>
    </row>
    <row r="360" spans="1:19" ht="14.4" customHeight="1" x14ac:dyDescent="0.3">
      <c r="A360" s="525" t="s">
        <v>2162</v>
      </c>
      <c r="B360" s="526" t="s">
        <v>2194</v>
      </c>
      <c r="C360" s="526" t="s">
        <v>513</v>
      </c>
      <c r="D360" s="526" t="s">
        <v>730</v>
      </c>
      <c r="E360" s="526" t="s">
        <v>2175</v>
      </c>
      <c r="F360" s="526" t="s">
        <v>2283</v>
      </c>
      <c r="G360" s="526" t="s">
        <v>2284</v>
      </c>
      <c r="H360" s="530"/>
      <c r="I360" s="530"/>
      <c r="J360" s="526"/>
      <c r="K360" s="526"/>
      <c r="L360" s="530"/>
      <c r="M360" s="530"/>
      <c r="N360" s="526"/>
      <c r="O360" s="526"/>
      <c r="P360" s="530">
        <v>1</v>
      </c>
      <c r="Q360" s="530">
        <v>1178</v>
      </c>
      <c r="R360" s="544"/>
      <c r="S360" s="531">
        <v>1178</v>
      </c>
    </row>
    <row r="361" spans="1:19" ht="14.4" customHeight="1" x14ac:dyDescent="0.3">
      <c r="A361" s="525" t="s">
        <v>2162</v>
      </c>
      <c r="B361" s="526" t="s">
        <v>2194</v>
      </c>
      <c r="C361" s="526" t="s">
        <v>513</v>
      </c>
      <c r="D361" s="526" t="s">
        <v>730</v>
      </c>
      <c r="E361" s="526" t="s">
        <v>2175</v>
      </c>
      <c r="F361" s="526" t="s">
        <v>2285</v>
      </c>
      <c r="G361" s="526" t="s">
        <v>2286</v>
      </c>
      <c r="H361" s="530"/>
      <c r="I361" s="530"/>
      <c r="J361" s="526"/>
      <c r="K361" s="526"/>
      <c r="L361" s="530"/>
      <c r="M361" s="530"/>
      <c r="N361" s="526"/>
      <c r="O361" s="526"/>
      <c r="P361" s="530">
        <v>112</v>
      </c>
      <c r="Q361" s="530">
        <v>577584</v>
      </c>
      <c r="R361" s="544"/>
      <c r="S361" s="531">
        <v>5157</v>
      </c>
    </row>
    <row r="362" spans="1:19" ht="14.4" customHeight="1" x14ac:dyDescent="0.3">
      <c r="A362" s="525" t="s">
        <v>2162</v>
      </c>
      <c r="B362" s="526" t="s">
        <v>2194</v>
      </c>
      <c r="C362" s="526" t="s">
        <v>513</v>
      </c>
      <c r="D362" s="526" t="s">
        <v>730</v>
      </c>
      <c r="E362" s="526" t="s">
        <v>2175</v>
      </c>
      <c r="F362" s="526" t="s">
        <v>2289</v>
      </c>
      <c r="G362" s="526" t="s">
        <v>2290</v>
      </c>
      <c r="H362" s="530"/>
      <c r="I362" s="530"/>
      <c r="J362" s="526"/>
      <c r="K362" s="526"/>
      <c r="L362" s="530"/>
      <c r="M362" s="530"/>
      <c r="N362" s="526"/>
      <c r="O362" s="526"/>
      <c r="P362" s="530">
        <v>5</v>
      </c>
      <c r="Q362" s="530">
        <v>28100</v>
      </c>
      <c r="R362" s="544"/>
      <c r="S362" s="531">
        <v>5620</v>
      </c>
    </row>
    <row r="363" spans="1:19" ht="14.4" customHeight="1" x14ac:dyDescent="0.3">
      <c r="A363" s="525" t="s">
        <v>2162</v>
      </c>
      <c r="B363" s="526" t="s">
        <v>2194</v>
      </c>
      <c r="C363" s="526" t="s">
        <v>513</v>
      </c>
      <c r="D363" s="526" t="s">
        <v>730</v>
      </c>
      <c r="E363" s="526" t="s">
        <v>2175</v>
      </c>
      <c r="F363" s="526" t="s">
        <v>2291</v>
      </c>
      <c r="G363" s="526" t="s">
        <v>2292</v>
      </c>
      <c r="H363" s="530">
        <v>1</v>
      </c>
      <c r="I363" s="530">
        <v>105</v>
      </c>
      <c r="J363" s="526"/>
      <c r="K363" s="526">
        <v>105</v>
      </c>
      <c r="L363" s="530"/>
      <c r="M363" s="530"/>
      <c r="N363" s="526"/>
      <c r="O363" s="526"/>
      <c r="P363" s="530"/>
      <c r="Q363" s="530"/>
      <c r="R363" s="544"/>
      <c r="S363" s="531"/>
    </row>
    <row r="364" spans="1:19" ht="14.4" customHeight="1" x14ac:dyDescent="0.3">
      <c r="A364" s="525" t="s">
        <v>2162</v>
      </c>
      <c r="B364" s="526" t="s">
        <v>2194</v>
      </c>
      <c r="C364" s="526" t="s">
        <v>513</v>
      </c>
      <c r="D364" s="526" t="s">
        <v>730</v>
      </c>
      <c r="E364" s="526" t="s">
        <v>2175</v>
      </c>
      <c r="F364" s="526" t="s">
        <v>2295</v>
      </c>
      <c r="G364" s="526" t="s">
        <v>2296</v>
      </c>
      <c r="H364" s="530">
        <v>4</v>
      </c>
      <c r="I364" s="530">
        <v>700</v>
      </c>
      <c r="J364" s="526">
        <v>1.5946783305995992E-2</v>
      </c>
      <c r="K364" s="526">
        <v>175</v>
      </c>
      <c r="L364" s="530">
        <v>248</v>
      </c>
      <c r="M364" s="530">
        <v>43896</v>
      </c>
      <c r="N364" s="526">
        <v>1</v>
      </c>
      <c r="O364" s="526">
        <v>177</v>
      </c>
      <c r="P364" s="530">
        <v>251</v>
      </c>
      <c r="Q364" s="530">
        <v>44427</v>
      </c>
      <c r="R364" s="544">
        <v>1.0120967741935485</v>
      </c>
      <c r="S364" s="531">
        <v>177</v>
      </c>
    </row>
    <row r="365" spans="1:19" ht="14.4" customHeight="1" x14ac:dyDescent="0.3">
      <c r="A365" s="525" t="s">
        <v>2162</v>
      </c>
      <c r="B365" s="526" t="s">
        <v>2194</v>
      </c>
      <c r="C365" s="526" t="s">
        <v>513</v>
      </c>
      <c r="D365" s="526" t="s">
        <v>730</v>
      </c>
      <c r="E365" s="526" t="s">
        <v>2175</v>
      </c>
      <c r="F365" s="526" t="s">
        <v>2297</v>
      </c>
      <c r="G365" s="526" t="s">
        <v>2298</v>
      </c>
      <c r="H365" s="530"/>
      <c r="I365" s="530"/>
      <c r="J365" s="526"/>
      <c r="K365" s="526"/>
      <c r="L365" s="530"/>
      <c r="M365" s="530"/>
      <c r="N365" s="526"/>
      <c r="O365" s="526"/>
      <c r="P365" s="530">
        <v>82</v>
      </c>
      <c r="Q365" s="530">
        <v>168018</v>
      </c>
      <c r="R365" s="544"/>
      <c r="S365" s="531">
        <v>2049</v>
      </c>
    </row>
    <row r="366" spans="1:19" ht="14.4" customHeight="1" x14ac:dyDescent="0.3">
      <c r="A366" s="525" t="s">
        <v>2162</v>
      </c>
      <c r="B366" s="526" t="s">
        <v>2194</v>
      </c>
      <c r="C366" s="526" t="s">
        <v>513</v>
      </c>
      <c r="D366" s="526" t="s">
        <v>730</v>
      </c>
      <c r="E366" s="526" t="s">
        <v>2175</v>
      </c>
      <c r="F366" s="526" t="s">
        <v>2299</v>
      </c>
      <c r="G366" s="526" t="s">
        <v>2300</v>
      </c>
      <c r="H366" s="530"/>
      <c r="I366" s="530"/>
      <c r="J366" s="526"/>
      <c r="K366" s="526"/>
      <c r="L366" s="530">
        <v>5</v>
      </c>
      <c r="M366" s="530">
        <v>1725</v>
      </c>
      <c r="N366" s="526">
        <v>1</v>
      </c>
      <c r="O366" s="526">
        <v>345</v>
      </c>
      <c r="P366" s="530">
        <v>87</v>
      </c>
      <c r="Q366" s="530">
        <v>30015</v>
      </c>
      <c r="R366" s="544">
        <v>17.399999999999999</v>
      </c>
      <c r="S366" s="531">
        <v>345</v>
      </c>
    </row>
    <row r="367" spans="1:19" ht="14.4" customHeight="1" x14ac:dyDescent="0.3">
      <c r="A367" s="525" t="s">
        <v>2162</v>
      </c>
      <c r="B367" s="526" t="s">
        <v>2194</v>
      </c>
      <c r="C367" s="526" t="s">
        <v>513</v>
      </c>
      <c r="D367" s="526" t="s">
        <v>730</v>
      </c>
      <c r="E367" s="526" t="s">
        <v>2175</v>
      </c>
      <c r="F367" s="526" t="s">
        <v>2301</v>
      </c>
      <c r="G367" s="526" t="s">
        <v>2302</v>
      </c>
      <c r="H367" s="530"/>
      <c r="I367" s="530"/>
      <c r="J367" s="526"/>
      <c r="K367" s="526"/>
      <c r="L367" s="530">
        <v>1</v>
      </c>
      <c r="M367" s="530">
        <v>307</v>
      </c>
      <c r="N367" s="526">
        <v>1</v>
      </c>
      <c r="O367" s="526">
        <v>307</v>
      </c>
      <c r="P367" s="530">
        <v>1</v>
      </c>
      <c r="Q367" s="530">
        <v>308</v>
      </c>
      <c r="R367" s="544">
        <v>1.003257328990228</v>
      </c>
      <c r="S367" s="531">
        <v>308</v>
      </c>
    </row>
    <row r="368" spans="1:19" ht="14.4" customHeight="1" x14ac:dyDescent="0.3">
      <c r="A368" s="525" t="s">
        <v>2162</v>
      </c>
      <c r="B368" s="526" t="s">
        <v>2194</v>
      </c>
      <c r="C368" s="526" t="s">
        <v>513</v>
      </c>
      <c r="D368" s="526" t="s">
        <v>730</v>
      </c>
      <c r="E368" s="526" t="s">
        <v>2175</v>
      </c>
      <c r="F368" s="526" t="s">
        <v>2303</v>
      </c>
      <c r="G368" s="526" t="s">
        <v>2304</v>
      </c>
      <c r="H368" s="530"/>
      <c r="I368" s="530"/>
      <c r="J368" s="526"/>
      <c r="K368" s="526"/>
      <c r="L368" s="530"/>
      <c r="M368" s="530"/>
      <c r="N368" s="526"/>
      <c r="O368" s="526"/>
      <c r="P368" s="530">
        <v>5</v>
      </c>
      <c r="Q368" s="530">
        <v>13685</v>
      </c>
      <c r="R368" s="544"/>
      <c r="S368" s="531">
        <v>2737</v>
      </c>
    </row>
    <row r="369" spans="1:19" ht="14.4" customHeight="1" x14ac:dyDescent="0.3">
      <c r="A369" s="525" t="s">
        <v>2162</v>
      </c>
      <c r="B369" s="526" t="s">
        <v>2194</v>
      </c>
      <c r="C369" s="526" t="s">
        <v>513</v>
      </c>
      <c r="D369" s="526" t="s">
        <v>730</v>
      </c>
      <c r="E369" s="526" t="s">
        <v>2175</v>
      </c>
      <c r="F369" s="526" t="s">
        <v>2307</v>
      </c>
      <c r="G369" s="526" t="s">
        <v>2308</v>
      </c>
      <c r="H369" s="530"/>
      <c r="I369" s="530"/>
      <c r="J369" s="526"/>
      <c r="K369" s="526"/>
      <c r="L369" s="530"/>
      <c r="M369" s="530"/>
      <c r="N369" s="526"/>
      <c r="O369" s="526"/>
      <c r="P369" s="530">
        <v>5</v>
      </c>
      <c r="Q369" s="530">
        <v>770</v>
      </c>
      <c r="R369" s="544"/>
      <c r="S369" s="531">
        <v>154</v>
      </c>
    </row>
    <row r="370" spans="1:19" ht="14.4" customHeight="1" x14ac:dyDescent="0.3">
      <c r="A370" s="525" t="s">
        <v>2162</v>
      </c>
      <c r="B370" s="526" t="s">
        <v>2194</v>
      </c>
      <c r="C370" s="526" t="s">
        <v>513</v>
      </c>
      <c r="D370" s="526" t="s">
        <v>730</v>
      </c>
      <c r="E370" s="526" t="s">
        <v>2175</v>
      </c>
      <c r="F370" s="526" t="s">
        <v>2309</v>
      </c>
      <c r="G370" s="526" t="s">
        <v>2310</v>
      </c>
      <c r="H370" s="530">
        <v>41</v>
      </c>
      <c r="I370" s="530">
        <v>27142</v>
      </c>
      <c r="J370" s="526">
        <v>13.423343224530168</v>
      </c>
      <c r="K370" s="526">
        <v>662</v>
      </c>
      <c r="L370" s="530">
        <v>3</v>
      </c>
      <c r="M370" s="530">
        <v>2022</v>
      </c>
      <c r="N370" s="526">
        <v>1</v>
      </c>
      <c r="O370" s="526">
        <v>674</v>
      </c>
      <c r="P370" s="530"/>
      <c r="Q370" s="530"/>
      <c r="R370" s="544"/>
      <c r="S370" s="531"/>
    </row>
    <row r="371" spans="1:19" ht="14.4" customHeight="1" x14ac:dyDescent="0.3">
      <c r="A371" s="525" t="s">
        <v>2162</v>
      </c>
      <c r="B371" s="526" t="s">
        <v>2194</v>
      </c>
      <c r="C371" s="526" t="s">
        <v>513</v>
      </c>
      <c r="D371" s="526" t="s">
        <v>730</v>
      </c>
      <c r="E371" s="526" t="s">
        <v>2175</v>
      </c>
      <c r="F371" s="526" t="s">
        <v>2313</v>
      </c>
      <c r="G371" s="526" t="s">
        <v>2314</v>
      </c>
      <c r="H371" s="530"/>
      <c r="I371" s="530"/>
      <c r="J371" s="526"/>
      <c r="K371" s="526"/>
      <c r="L371" s="530">
        <v>192</v>
      </c>
      <c r="M371" s="530">
        <v>29760</v>
      </c>
      <c r="N371" s="526">
        <v>1</v>
      </c>
      <c r="O371" s="526">
        <v>155</v>
      </c>
      <c r="P371" s="530">
        <v>24</v>
      </c>
      <c r="Q371" s="530">
        <v>3720</v>
      </c>
      <c r="R371" s="544">
        <v>0.125</v>
      </c>
      <c r="S371" s="531">
        <v>155</v>
      </c>
    </row>
    <row r="372" spans="1:19" ht="14.4" customHeight="1" x14ac:dyDescent="0.3">
      <c r="A372" s="525" t="s">
        <v>2162</v>
      </c>
      <c r="B372" s="526" t="s">
        <v>2194</v>
      </c>
      <c r="C372" s="526" t="s">
        <v>513</v>
      </c>
      <c r="D372" s="526" t="s">
        <v>730</v>
      </c>
      <c r="E372" s="526" t="s">
        <v>2175</v>
      </c>
      <c r="F372" s="526" t="s">
        <v>2315</v>
      </c>
      <c r="G372" s="526" t="s">
        <v>2316</v>
      </c>
      <c r="H372" s="530">
        <v>2</v>
      </c>
      <c r="I372" s="530">
        <v>390</v>
      </c>
      <c r="J372" s="526">
        <v>4.0829145728643219E-2</v>
      </c>
      <c r="K372" s="526">
        <v>195</v>
      </c>
      <c r="L372" s="530">
        <v>48</v>
      </c>
      <c r="M372" s="530">
        <v>9552</v>
      </c>
      <c r="N372" s="526">
        <v>1</v>
      </c>
      <c r="O372" s="526">
        <v>199</v>
      </c>
      <c r="P372" s="530">
        <v>16</v>
      </c>
      <c r="Q372" s="530">
        <v>3184</v>
      </c>
      <c r="R372" s="544">
        <v>0.33333333333333331</v>
      </c>
      <c r="S372" s="531">
        <v>199</v>
      </c>
    </row>
    <row r="373" spans="1:19" ht="14.4" customHeight="1" x14ac:dyDescent="0.3">
      <c r="A373" s="525" t="s">
        <v>2162</v>
      </c>
      <c r="B373" s="526" t="s">
        <v>2194</v>
      </c>
      <c r="C373" s="526" t="s">
        <v>513</v>
      </c>
      <c r="D373" s="526" t="s">
        <v>730</v>
      </c>
      <c r="E373" s="526" t="s">
        <v>2175</v>
      </c>
      <c r="F373" s="526" t="s">
        <v>2317</v>
      </c>
      <c r="G373" s="526" t="s">
        <v>2318</v>
      </c>
      <c r="H373" s="530"/>
      <c r="I373" s="530"/>
      <c r="J373" s="526"/>
      <c r="K373" s="526"/>
      <c r="L373" s="530">
        <v>1</v>
      </c>
      <c r="M373" s="530">
        <v>204</v>
      </c>
      <c r="N373" s="526">
        <v>1</v>
      </c>
      <c r="O373" s="526">
        <v>204</v>
      </c>
      <c r="P373" s="530">
        <v>1</v>
      </c>
      <c r="Q373" s="530">
        <v>204</v>
      </c>
      <c r="R373" s="544">
        <v>1</v>
      </c>
      <c r="S373" s="531">
        <v>204</v>
      </c>
    </row>
    <row r="374" spans="1:19" ht="14.4" customHeight="1" x14ac:dyDescent="0.3">
      <c r="A374" s="525" t="s">
        <v>2162</v>
      </c>
      <c r="B374" s="526" t="s">
        <v>2194</v>
      </c>
      <c r="C374" s="526" t="s">
        <v>513</v>
      </c>
      <c r="D374" s="526" t="s">
        <v>730</v>
      </c>
      <c r="E374" s="526" t="s">
        <v>2175</v>
      </c>
      <c r="F374" s="526" t="s">
        <v>2319</v>
      </c>
      <c r="G374" s="526" t="s">
        <v>2320</v>
      </c>
      <c r="H374" s="530">
        <v>81</v>
      </c>
      <c r="I374" s="530">
        <v>33858</v>
      </c>
      <c r="J374" s="526">
        <v>15.895774647887324</v>
      </c>
      <c r="K374" s="526">
        <v>418</v>
      </c>
      <c r="L374" s="530">
        <v>5</v>
      </c>
      <c r="M374" s="530">
        <v>2130</v>
      </c>
      <c r="N374" s="526">
        <v>1</v>
      </c>
      <c r="O374" s="526">
        <v>426</v>
      </c>
      <c r="P374" s="530">
        <v>1</v>
      </c>
      <c r="Q374" s="530">
        <v>426</v>
      </c>
      <c r="R374" s="544">
        <v>0.2</v>
      </c>
      <c r="S374" s="531">
        <v>426</v>
      </c>
    </row>
    <row r="375" spans="1:19" ht="14.4" customHeight="1" x14ac:dyDescent="0.3">
      <c r="A375" s="525" t="s">
        <v>2162</v>
      </c>
      <c r="B375" s="526" t="s">
        <v>2194</v>
      </c>
      <c r="C375" s="526" t="s">
        <v>513</v>
      </c>
      <c r="D375" s="526" t="s">
        <v>730</v>
      </c>
      <c r="E375" s="526" t="s">
        <v>2175</v>
      </c>
      <c r="F375" s="526" t="s">
        <v>2323</v>
      </c>
      <c r="G375" s="526" t="s">
        <v>2324</v>
      </c>
      <c r="H375" s="530"/>
      <c r="I375" s="530"/>
      <c r="J375" s="526"/>
      <c r="K375" s="526"/>
      <c r="L375" s="530">
        <v>62</v>
      </c>
      <c r="M375" s="530">
        <v>10106</v>
      </c>
      <c r="N375" s="526">
        <v>1</v>
      </c>
      <c r="O375" s="526">
        <v>163</v>
      </c>
      <c r="P375" s="530">
        <v>79</v>
      </c>
      <c r="Q375" s="530">
        <v>12877</v>
      </c>
      <c r="R375" s="544">
        <v>1.2741935483870968</v>
      </c>
      <c r="S375" s="531">
        <v>163</v>
      </c>
    </row>
    <row r="376" spans="1:19" ht="14.4" customHeight="1" x14ac:dyDescent="0.3">
      <c r="A376" s="525" t="s">
        <v>2162</v>
      </c>
      <c r="B376" s="526" t="s">
        <v>2194</v>
      </c>
      <c r="C376" s="526" t="s">
        <v>513</v>
      </c>
      <c r="D376" s="526" t="s">
        <v>730</v>
      </c>
      <c r="E376" s="526" t="s">
        <v>2175</v>
      </c>
      <c r="F376" s="526" t="s">
        <v>2325</v>
      </c>
      <c r="G376" s="526" t="s">
        <v>2326</v>
      </c>
      <c r="H376" s="530">
        <v>2</v>
      </c>
      <c r="I376" s="530">
        <v>856</v>
      </c>
      <c r="J376" s="526"/>
      <c r="K376" s="526">
        <v>428</v>
      </c>
      <c r="L376" s="530"/>
      <c r="M376" s="530"/>
      <c r="N376" s="526"/>
      <c r="O376" s="526"/>
      <c r="P376" s="530"/>
      <c r="Q376" s="530"/>
      <c r="R376" s="544"/>
      <c r="S376" s="531"/>
    </row>
    <row r="377" spans="1:19" ht="14.4" customHeight="1" x14ac:dyDescent="0.3">
      <c r="A377" s="525" t="s">
        <v>2162</v>
      </c>
      <c r="B377" s="526" t="s">
        <v>2194</v>
      </c>
      <c r="C377" s="526" t="s">
        <v>513</v>
      </c>
      <c r="D377" s="526" t="s">
        <v>730</v>
      </c>
      <c r="E377" s="526" t="s">
        <v>2175</v>
      </c>
      <c r="F377" s="526" t="s">
        <v>2327</v>
      </c>
      <c r="G377" s="526" t="s">
        <v>2328</v>
      </c>
      <c r="H377" s="530"/>
      <c r="I377" s="530"/>
      <c r="J377" s="526"/>
      <c r="K377" s="526"/>
      <c r="L377" s="530"/>
      <c r="M377" s="530"/>
      <c r="N377" s="526"/>
      <c r="O377" s="526"/>
      <c r="P377" s="530">
        <v>50</v>
      </c>
      <c r="Q377" s="530">
        <v>107750</v>
      </c>
      <c r="R377" s="544"/>
      <c r="S377" s="531">
        <v>2155</v>
      </c>
    </row>
    <row r="378" spans="1:19" ht="14.4" customHeight="1" x14ac:dyDescent="0.3">
      <c r="A378" s="525" t="s">
        <v>2162</v>
      </c>
      <c r="B378" s="526" t="s">
        <v>2194</v>
      </c>
      <c r="C378" s="526" t="s">
        <v>513</v>
      </c>
      <c r="D378" s="526" t="s">
        <v>730</v>
      </c>
      <c r="E378" s="526" t="s">
        <v>2175</v>
      </c>
      <c r="F378" s="526" t="s">
        <v>2329</v>
      </c>
      <c r="G378" s="526" t="s">
        <v>2330</v>
      </c>
      <c r="H378" s="530"/>
      <c r="I378" s="530"/>
      <c r="J378" s="526"/>
      <c r="K378" s="526"/>
      <c r="L378" s="530">
        <v>10</v>
      </c>
      <c r="M378" s="530">
        <v>1630</v>
      </c>
      <c r="N378" s="526">
        <v>1</v>
      </c>
      <c r="O378" s="526">
        <v>163</v>
      </c>
      <c r="P378" s="530">
        <v>7</v>
      </c>
      <c r="Q378" s="530">
        <v>1141</v>
      </c>
      <c r="R378" s="544">
        <v>0.7</v>
      </c>
      <c r="S378" s="531">
        <v>163</v>
      </c>
    </row>
    <row r="379" spans="1:19" ht="14.4" customHeight="1" x14ac:dyDescent="0.3">
      <c r="A379" s="525" t="s">
        <v>2162</v>
      </c>
      <c r="B379" s="526" t="s">
        <v>2194</v>
      </c>
      <c r="C379" s="526" t="s">
        <v>513</v>
      </c>
      <c r="D379" s="526" t="s">
        <v>730</v>
      </c>
      <c r="E379" s="526" t="s">
        <v>2175</v>
      </c>
      <c r="F379" s="526" t="s">
        <v>2331</v>
      </c>
      <c r="G379" s="526" t="s">
        <v>2332</v>
      </c>
      <c r="H379" s="530">
        <v>79</v>
      </c>
      <c r="I379" s="530">
        <v>72443</v>
      </c>
      <c r="J379" s="526">
        <v>15.529046087888531</v>
      </c>
      <c r="K379" s="526">
        <v>917</v>
      </c>
      <c r="L379" s="530">
        <v>5</v>
      </c>
      <c r="M379" s="530">
        <v>4665</v>
      </c>
      <c r="N379" s="526">
        <v>1</v>
      </c>
      <c r="O379" s="526">
        <v>933</v>
      </c>
      <c r="P379" s="530"/>
      <c r="Q379" s="530"/>
      <c r="R379" s="544"/>
      <c r="S379" s="531"/>
    </row>
    <row r="380" spans="1:19" ht="14.4" customHeight="1" x14ac:dyDescent="0.3">
      <c r="A380" s="525" t="s">
        <v>2162</v>
      </c>
      <c r="B380" s="526" t="s">
        <v>2194</v>
      </c>
      <c r="C380" s="526" t="s">
        <v>513</v>
      </c>
      <c r="D380" s="526" t="s">
        <v>730</v>
      </c>
      <c r="E380" s="526" t="s">
        <v>2175</v>
      </c>
      <c r="F380" s="526" t="s">
        <v>2343</v>
      </c>
      <c r="G380" s="526" t="s">
        <v>2344</v>
      </c>
      <c r="H380" s="530">
        <v>7</v>
      </c>
      <c r="I380" s="530">
        <v>2569</v>
      </c>
      <c r="J380" s="526">
        <v>6.8873994638069709</v>
      </c>
      <c r="K380" s="526">
        <v>367</v>
      </c>
      <c r="L380" s="530">
        <v>1</v>
      </c>
      <c r="M380" s="530">
        <v>373</v>
      </c>
      <c r="N380" s="526">
        <v>1</v>
      </c>
      <c r="O380" s="526">
        <v>373</v>
      </c>
      <c r="P380" s="530"/>
      <c r="Q380" s="530"/>
      <c r="R380" s="544"/>
      <c r="S380" s="531"/>
    </row>
    <row r="381" spans="1:19" ht="14.4" customHeight="1" x14ac:dyDescent="0.3">
      <c r="A381" s="525" t="s">
        <v>2162</v>
      </c>
      <c r="B381" s="526" t="s">
        <v>2194</v>
      </c>
      <c r="C381" s="526" t="s">
        <v>513</v>
      </c>
      <c r="D381" s="526" t="s">
        <v>730</v>
      </c>
      <c r="E381" s="526" t="s">
        <v>2175</v>
      </c>
      <c r="F381" s="526" t="s">
        <v>2349</v>
      </c>
      <c r="G381" s="526" t="s">
        <v>2350</v>
      </c>
      <c r="H381" s="530"/>
      <c r="I381" s="530"/>
      <c r="J381" s="526"/>
      <c r="K381" s="526"/>
      <c r="L381" s="530"/>
      <c r="M381" s="530"/>
      <c r="N381" s="526"/>
      <c r="O381" s="526"/>
      <c r="P381" s="530">
        <v>2</v>
      </c>
      <c r="Q381" s="530">
        <v>704</v>
      </c>
      <c r="R381" s="544"/>
      <c r="S381" s="531">
        <v>352</v>
      </c>
    </row>
    <row r="382" spans="1:19" ht="14.4" customHeight="1" x14ac:dyDescent="0.3">
      <c r="A382" s="525" t="s">
        <v>2162</v>
      </c>
      <c r="B382" s="526" t="s">
        <v>2194</v>
      </c>
      <c r="C382" s="526" t="s">
        <v>513</v>
      </c>
      <c r="D382" s="526" t="s">
        <v>2157</v>
      </c>
      <c r="E382" s="526" t="s">
        <v>2164</v>
      </c>
      <c r="F382" s="526" t="s">
        <v>2208</v>
      </c>
      <c r="G382" s="526" t="s">
        <v>675</v>
      </c>
      <c r="H382" s="530"/>
      <c r="I382" s="530"/>
      <c r="J382" s="526"/>
      <c r="K382" s="526"/>
      <c r="L382" s="530">
        <v>0.1</v>
      </c>
      <c r="M382" s="530">
        <v>194.93</v>
      </c>
      <c r="N382" s="526">
        <v>1</v>
      </c>
      <c r="O382" s="526">
        <v>1949.3</v>
      </c>
      <c r="P382" s="530"/>
      <c r="Q382" s="530"/>
      <c r="R382" s="544"/>
      <c r="S382" s="531"/>
    </row>
    <row r="383" spans="1:19" ht="14.4" customHeight="1" x14ac:dyDescent="0.3">
      <c r="A383" s="525" t="s">
        <v>2162</v>
      </c>
      <c r="B383" s="526" t="s">
        <v>2194</v>
      </c>
      <c r="C383" s="526" t="s">
        <v>513</v>
      </c>
      <c r="D383" s="526" t="s">
        <v>2157</v>
      </c>
      <c r="E383" s="526" t="s">
        <v>2164</v>
      </c>
      <c r="F383" s="526" t="s">
        <v>2210</v>
      </c>
      <c r="G383" s="526" t="s">
        <v>599</v>
      </c>
      <c r="H383" s="530"/>
      <c r="I383" s="530"/>
      <c r="J383" s="526"/>
      <c r="K383" s="526"/>
      <c r="L383" s="530">
        <v>8.0500000000000025</v>
      </c>
      <c r="M383" s="530">
        <v>4166.67</v>
      </c>
      <c r="N383" s="526">
        <v>1</v>
      </c>
      <c r="O383" s="526">
        <v>517.59875776397496</v>
      </c>
      <c r="P383" s="530">
        <v>0.15</v>
      </c>
      <c r="Q383" s="530">
        <v>77.64</v>
      </c>
      <c r="R383" s="544">
        <v>1.8633585093131927E-2</v>
      </c>
      <c r="S383" s="531">
        <v>517.6</v>
      </c>
    </row>
    <row r="384" spans="1:19" ht="14.4" customHeight="1" x14ac:dyDescent="0.3">
      <c r="A384" s="525" t="s">
        <v>2162</v>
      </c>
      <c r="B384" s="526" t="s">
        <v>2194</v>
      </c>
      <c r="C384" s="526" t="s">
        <v>513</v>
      </c>
      <c r="D384" s="526" t="s">
        <v>2157</v>
      </c>
      <c r="E384" s="526" t="s">
        <v>2164</v>
      </c>
      <c r="F384" s="526" t="s">
        <v>2212</v>
      </c>
      <c r="G384" s="526" t="s">
        <v>607</v>
      </c>
      <c r="H384" s="530"/>
      <c r="I384" s="530"/>
      <c r="J384" s="526"/>
      <c r="K384" s="526"/>
      <c r="L384" s="530">
        <v>0.08</v>
      </c>
      <c r="M384" s="530">
        <v>2868.7</v>
      </c>
      <c r="N384" s="526">
        <v>1</v>
      </c>
      <c r="O384" s="526">
        <v>35858.75</v>
      </c>
      <c r="P384" s="530"/>
      <c r="Q384" s="530"/>
      <c r="R384" s="544"/>
      <c r="S384" s="531"/>
    </row>
    <row r="385" spans="1:19" ht="14.4" customHeight="1" x14ac:dyDescent="0.3">
      <c r="A385" s="525" t="s">
        <v>2162</v>
      </c>
      <c r="B385" s="526" t="s">
        <v>2194</v>
      </c>
      <c r="C385" s="526" t="s">
        <v>513</v>
      </c>
      <c r="D385" s="526" t="s">
        <v>2157</v>
      </c>
      <c r="E385" s="526" t="s">
        <v>2175</v>
      </c>
      <c r="F385" s="526" t="s">
        <v>2241</v>
      </c>
      <c r="G385" s="526" t="s">
        <v>2242</v>
      </c>
      <c r="H385" s="530"/>
      <c r="I385" s="530"/>
      <c r="J385" s="526"/>
      <c r="K385" s="526"/>
      <c r="L385" s="530"/>
      <c r="M385" s="530"/>
      <c r="N385" s="526"/>
      <c r="O385" s="526"/>
      <c r="P385" s="530">
        <v>1</v>
      </c>
      <c r="Q385" s="530">
        <v>205</v>
      </c>
      <c r="R385" s="544"/>
      <c r="S385" s="531">
        <v>205</v>
      </c>
    </row>
    <row r="386" spans="1:19" ht="14.4" customHeight="1" x14ac:dyDescent="0.3">
      <c r="A386" s="525" t="s">
        <v>2162</v>
      </c>
      <c r="B386" s="526" t="s">
        <v>2194</v>
      </c>
      <c r="C386" s="526" t="s">
        <v>513</v>
      </c>
      <c r="D386" s="526" t="s">
        <v>2157</v>
      </c>
      <c r="E386" s="526" t="s">
        <v>2175</v>
      </c>
      <c r="F386" s="526" t="s">
        <v>2243</v>
      </c>
      <c r="G386" s="526" t="s">
        <v>2244</v>
      </c>
      <c r="H386" s="530"/>
      <c r="I386" s="530"/>
      <c r="J386" s="526"/>
      <c r="K386" s="526"/>
      <c r="L386" s="530">
        <v>10</v>
      </c>
      <c r="M386" s="530">
        <v>2130</v>
      </c>
      <c r="N386" s="526">
        <v>1</v>
      </c>
      <c r="O386" s="526">
        <v>213</v>
      </c>
      <c r="P386" s="530">
        <v>24</v>
      </c>
      <c r="Q386" s="530">
        <v>5112</v>
      </c>
      <c r="R386" s="544">
        <v>2.4</v>
      </c>
      <c r="S386" s="531">
        <v>213</v>
      </c>
    </row>
    <row r="387" spans="1:19" ht="14.4" customHeight="1" x14ac:dyDescent="0.3">
      <c r="A387" s="525" t="s">
        <v>2162</v>
      </c>
      <c r="B387" s="526" t="s">
        <v>2194</v>
      </c>
      <c r="C387" s="526" t="s">
        <v>513</v>
      </c>
      <c r="D387" s="526" t="s">
        <v>2157</v>
      </c>
      <c r="E387" s="526" t="s">
        <v>2175</v>
      </c>
      <c r="F387" s="526" t="s">
        <v>2245</v>
      </c>
      <c r="G387" s="526" t="s">
        <v>2246</v>
      </c>
      <c r="H387" s="530"/>
      <c r="I387" s="530"/>
      <c r="J387" s="526"/>
      <c r="K387" s="526"/>
      <c r="L387" s="530">
        <v>14</v>
      </c>
      <c r="M387" s="530">
        <v>2170</v>
      </c>
      <c r="N387" s="526">
        <v>1</v>
      </c>
      <c r="O387" s="526">
        <v>155</v>
      </c>
      <c r="P387" s="530">
        <v>47</v>
      </c>
      <c r="Q387" s="530">
        <v>7285</v>
      </c>
      <c r="R387" s="544">
        <v>3.3571428571428572</v>
      </c>
      <c r="S387" s="531">
        <v>155</v>
      </c>
    </row>
    <row r="388" spans="1:19" ht="14.4" customHeight="1" x14ac:dyDescent="0.3">
      <c r="A388" s="525" t="s">
        <v>2162</v>
      </c>
      <c r="B388" s="526" t="s">
        <v>2194</v>
      </c>
      <c r="C388" s="526" t="s">
        <v>513</v>
      </c>
      <c r="D388" s="526" t="s">
        <v>2157</v>
      </c>
      <c r="E388" s="526" t="s">
        <v>2175</v>
      </c>
      <c r="F388" s="526" t="s">
        <v>2247</v>
      </c>
      <c r="G388" s="526" t="s">
        <v>2248</v>
      </c>
      <c r="H388" s="530"/>
      <c r="I388" s="530"/>
      <c r="J388" s="526"/>
      <c r="K388" s="526"/>
      <c r="L388" s="530">
        <v>9</v>
      </c>
      <c r="M388" s="530">
        <v>1683</v>
      </c>
      <c r="N388" s="526">
        <v>1</v>
      </c>
      <c r="O388" s="526">
        <v>187</v>
      </c>
      <c r="P388" s="530">
        <v>62</v>
      </c>
      <c r="Q388" s="530">
        <v>11594</v>
      </c>
      <c r="R388" s="544">
        <v>6.8888888888888893</v>
      </c>
      <c r="S388" s="531">
        <v>187</v>
      </c>
    </row>
    <row r="389" spans="1:19" ht="14.4" customHeight="1" x14ac:dyDescent="0.3">
      <c r="A389" s="525" t="s">
        <v>2162</v>
      </c>
      <c r="B389" s="526" t="s">
        <v>2194</v>
      </c>
      <c r="C389" s="526" t="s">
        <v>513</v>
      </c>
      <c r="D389" s="526" t="s">
        <v>2157</v>
      </c>
      <c r="E389" s="526" t="s">
        <v>2175</v>
      </c>
      <c r="F389" s="526" t="s">
        <v>2249</v>
      </c>
      <c r="G389" s="526" t="s">
        <v>2250</v>
      </c>
      <c r="H389" s="530"/>
      <c r="I389" s="530"/>
      <c r="J389" s="526"/>
      <c r="K389" s="526"/>
      <c r="L389" s="530">
        <v>6</v>
      </c>
      <c r="M389" s="530">
        <v>768</v>
      </c>
      <c r="N389" s="526">
        <v>1</v>
      </c>
      <c r="O389" s="526">
        <v>128</v>
      </c>
      <c r="P389" s="530">
        <v>34</v>
      </c>
      <c r="Q389" s="530">
        <v>4352</v>
      </c>
      <c r="R389" s="544">
        <v>5.666666666666667</v>
      </c>
      <c r="S389" s="531">
        <v>128</v>
      </c>
    </row>
    <row r="390" spans="1:19" ht="14.4" customHeight="1" x14ac:dyDescent="0.3">
      <c r="A390" s="525" t="s">
        <v>2162</v>
      </c>
      <c r="B390" s="526" t="s">
        <v>2194</v>
      </c>
      <c r="C390" s="526" t="s">
        <v>513</v>
      </c>
      <c r="D390" s="526" t="s">
        <v>2157</v>
      </c>
      <c r="E390" s="526" t="s">
        <v>2175</v>
      </c>
      <c r="F390" s="526" t="s">
        <v>2251</v>
      </c>
      <c r="G390" s="526" t="s">
        <v>2252</v>
      </c>
      <c r="H390" s="530"/>
      <c r="I390" s="530"/>
      <c r="J390" s="526"/>
      <c r="K390" s="526"/>
      <c r="L390" s="530">
        <v>41</v>
      </c>
      <c r="M390" s="530">
        <v>9143</v>
      </c>
      <c r="N390" s="526">
        <v>1</v>
      </c>
      <c r="O390" s="526">
        <v>223</v>
      </c>
      <c r="P390" s="530">
        <v>30</v>
      </c>
      <c r="Q390" s="530">
        <v>6690</v>
      </c>
      <c r="R390" s="544">
        <v>0.73170731707317072</v>
      </c>
      <c r="S390" s="531">
        <v>223</v>
      </c>
    </row>
    <row r="391" spans="1:19" ht="14.4" customHeight="1" x14ac:dyDescent="0.3">
      <c r="A391" s="525" t="s">
        <v>2162</v>
      </c>
      <c r="B391" s="526" t="s">
        <v>2194</v>
      </c>
      <c r="C391" s="526" t="s">
        <v>513</v>
      </c>
      <c r="D391" s="526" t="s">
        <v>2157</v>
      </c>
      <c r="E391" s="526" t="s">
        <v>2175</v>
      </c>
      <c r="F391" s="526" t="s">
        <v>2253</v>
      </c>
      <c r="G391" s="526" t="s">
        <v>2254</v>
      </c>
      <c r="H391" s="530"/>
      <c r="I391" s="530"/>
      <c r="J391" s="526"/>
      <c r="K391" s="526"/>
      <c r="L391" s="530">
        <v>2</v>
      </c>
      <c r="M391" s="530">
        <v>446</v>
      </c>
      <c r="N391" s="526">
        <v>1</v>
      </c>
      <c r="O391" s="526">
        <v>223</v>
      </c>
      <c r="P391" s="530">
        <v>17</v>
      </c>
      <c r="Q391" s="530">
        <v>3791</v>
      </c>
      <c r="R391" s="544">
        <v>8.5</v>
      </c>
      <c r="S391" s="531">
        <v>223</v>
      </c>
    </row>
    <row r="392" spans="1:19" ht="14.4" customHeight="1" x14ac:dyDescent="0.3">
      <c r="A392" s="525" t="s">
        <v>2162</v>
      </c>
      <c r="B392" s="526" t="s">
        <v>2194</v>
      </c>
      <c r="C392" s="526" t="s">
        <v>513</v>
      </c>
      <c r="D392" s="526" t="s">
        <v>2157</v>
      </c>
      <c r="E392" s="526" t="s">
        <v>2175</v>
      </c>
      <c r="F392" s="526" t="s">
        <v>2257</v>
      </c>
      <c r="G392" s="526" t="s">
        <v>2258</v>
      </c>
      <c r="H392" s="530"/>
      <c r="I392" s="530"/>
      <c r="J392" s="526"/>
      <c r="K392" s="526"/>
      <c r="L392" s="530">
        <v>15</v>
      </c>
      <c r="M392" s="530">
        <v>3375</v>
      </c>
      <c r="N392" s="526">
        <v>1</v>
      </c>
      <c r="O392" s="526">
        <v>225</v>
      </c>
      <c r="P392" s="530">
        <v>69</v>
      </c>
      <c r="Q392" s="530">
        <v>15525</v>
      </c>
      <c r="R392" s="544">
        <v>4.5999999999999996</v>
      </c>
      <c r="S392" s="531">
        <v>225</v>
      </c>
    </row>
    <row r="393" spans="1:19" ht="14.4" customHeight="1" x14ac:dyDescent="0.3">
      <c r="A393" s="525" t="s">
        <v>2162</v>
      </c>
      <c r="B393" s="526" t="s">
        <v>2194</v>
      </c>
      <c r="C393" s="526" t="s">
        <v>513</v>
      </c>
      <c r="D393" s="526" t="s">
        <v>2157</v>
      </c>
      <c r="E393" s="526" t="s">
        <v>2175</v>
      </c>
      <c r="F393" s="526" t="s">
        <v>2259</v>
      </c>
      <c r="G393" s="526" t="s">
        <v>2260</v>
      </c>
      <c r="H393" s="530"/>
      <c r="I393" s="530"/>
      <c r="J393" s="526"/>
      <c r="K393" s="526"/>
      <c r="L393" s="530">
        <v>15</v>
      </c>
      <c r="M393" s="530">
        <v>9375</v>
      </c>
      <c r="N393" s="526">
        <v>1</v>
      </c>
      <c r="O393" s="526">
        <v>625</v>
      </c>
      <c r="P393" s="530"/>
      <c r="Q393" s="530"/>
      <c r="R393" s="544"/>
      <c r="S393" s="531"/>
    </row>
    <row r="394" spans="1:19" ht="14.4" customHeight="1" x14ac:dyDescent="0.3">
      <c r="A394" s="525" t="s">
        <v>2162</v>
      </c>
      <c r="B394" s="526" t="s">
        <v>2194</v>
      </c>
      <c r="C394" s="526" t="s">
        <v>513</v>
      </c>
      <c r="D394" s="526" t="s">
        <v>2157</v>
      </c>
      <c r="E394" s="526" t="s">
        <v>2175</v>
      </c>
      <c r="F394" s="526" t="s">
        <v>2265</v>
      </c>
      <c r="G394" s="526" t="s">
        <v>2266</v>
      </c>
      <c r="H394" s="530"/>
      <c r="I394" s="530"/>
      <c r="J394" s="526"/>
      <c r="K394" s="526"/>
      <c r="L394" s="530">
        <v>1</v>
      </c>
      <c r="M394" s="530">
        <v>1136</v>
      </c>
      <c r="N394" s="526">
        <v>1</v>
      </c>
      <c r="O394" s="526">
        <v>1136</v>
      </c>
      <c r="P394" s="530"/>
      <c r="Q394" s="530"/>
      <c r="R394" s="544"/>
      <c r="S394" s="531"/>
    </row>
    <row r="395" spans="1:19" ht="14.4" customHeight="1" x14ac:dyDescent="0.3">
      <c r="A395" s="525" t="s">
        <v>2162</v>
      </c>
      <c r="B395" s="526" t="s">
        <v>2194</v>
      </c>
      <c r="C395" s="526" t="s">
        <v>513</v>
      </c>
      <c r="D395" s="526" t="s">
        <v>2157</v>
      </c>
      <c r="E395" s="526" t="s">
        <v>2175</v>
      </c>
      <c r="F395" s="526" t="s">
        <v>2267</v>
      </c>
      <c r="G395" s="526" t="s">
        <v>2268</v>
      </c>
      <c r="H395" s="530"/>
      <c r="I395" s="530"/>
      <c r="J395" s="526"/>
      <c r="K395" s="526"/>
      <c r="L395" s="530">
        <v>1</v>
      </c>
      <c r="M395" s="530">
        <v>484</v>
      </c>
      <c r="N395" s="526">
        <v>1</v>
      </c>
      <c r="O395" s="526">
        <v>484</v>
      </c>
      <c r="P395" s="530"/>
      <c r="Q395" s="530"/>
      <c r="R395" s="544"/>
      <c r="S395" s="531"/>
    </row>
    <row r="396" spans="1:19" ht="14.4" customHeight="1" x14ac:dyDescent="0.3">
      <c r="A396" s="525" t="s">
        <v>2162</v>
      </c>
      <c r="B396" s="526" t="s">
        <v>2194</v>
      </c>
      <c r="C396" s="526" t="s">
        <v>513</v>
      </c>
      <c r="D396" s="526" t="s">
        <v>2157</v>
      </c>
      <c r="E396" s="526" t="s">
        <v>2175</v>
      </c>
      <c r="F396" s="526" t="s">
        <v>2271</v>
      </c>
      <c r="G396" s="526" t="s">
        <v>2272</v>
      </c>
      <c r="H396" s="530"/>
      <c r="I396" s="530"/>
      <c r="J396" s="526"/>
      <c r="K396" s="526"/>
      <c r="L396" s="530"/>
      <c r="M396" s="530"/>
      <c r="N396" s="526"/>
      <c r="O396" s="526"/>
      <c r="P396" s="530">
        <v>1</v>
      </c>
      <c r="Q396" s="530">
        <v>350</v>
      </c>
      <c r="R396" s="544"/>
      <c r="S396" s="531">
        <v>350</v>
      </c>
    </row>
    <row r="397" spans="1:19" ht="14.4" customHeight="1" x14ac:dyDescent="0.3">
      <c r="A397" s="525" t="s">
        <v>2162</v>
      </c>
      <c r="B397" s="526" t="s">
        <v>2194</v>
      </c>
      <c r="C397" s="526" t="s">
        <v>513</v>
      </c>
      <c r="D397" s="526" t="s">
        <v>2157</v>
      </c>
      <c r="E397" s="526" t="s">
        <v>2175</v>
      </c>
      <c r="F397" s="526" t="s">
        <v>2275</v>
      </c>
      <c r="G397" s="526" t="s">
        <v>2276</v>
      </c>
      <c r="H397" s="530"/>
      <c r="I397" s="530"/>
      <c r="J397" s="526"/>
      <c r="K397" s="526"/>
      <c r="L397" s="530"/>
      <c r="M397" s="530"/>
      <c r="N397" s="526"/>
      <c r="O397" s="526"/>
      <c r="P397" s="530">
        <v>57</v>
      </c>
      <c r="Q397" s="530">
        <v>19665</v>
      </c>
      <c r="R397" s="544"/>
      <c r="S397" s="531">
        <v>345</v>
      </c>
    </row>
    <row r="398" spans="1:19" ht="14.4" customHeight="1" x14ac:dyDescent="0.3">
      <c r="A398" s="525" t="s">
        <v>2162</v>
      </c>
      <c r="B398" s="526" t="s">
        <v>2194</v>
      </c>
      <c r="C398" s="526" t="s">
        <v>513</v>
      </c>
      <c r="D398" s="526" t="s">
        <v>2157</v>
      </c>
      <c r="E398" s="526" t="s">
        <v>2175</v>
      </c>
      <c r="F398" s="526" t="s">
        <v>2277</v>
      </c>
      <c r="G398" s="526" t="s">
        <v>2278</v>
      </c>
      <c r="H398" s="530"/>
      <c r="I398" s="530"/>
      <c r="J398" s="526"/>
      <c r="K398" s="526"/>
      <c r="L398" s="530"/>
      <c r="M398" s="530"/>
      <c r="N398" s="526"/>
      <c r="O398" s="526"/>
      <c r="P398" s="530">
        <v>8</v>
      </c>
      <c r="Q398" s="530">
        <v>6984</v>
      </c>
      <c r="R398" s="544"/>
      <c r="S398" s="531">
        <v>873</v>
      </c>
    </row>
    <row r="399" spans="1:19" ht="14.4" customHeight="1" x14ac:dyDescent="0.3">
      <c r="A399" s="525" t="s">
        <v>2162</v>
      </c>
      <c r="B399" s="526" t="s">
        <v>2194</v>
      </c>
      <c r="C399" s="526" t="s">
        <v>513</v>
      </c>
      <c r="D399" s="526" t="s">
        <v>2157</v>
      </c>
      <c r="E399" s="526" t="s">
        <v>2175</v>
      </c>
      <c r="F399" s="526" t="s">
        <v>2295</v>
      </c>
      <c r="G399" s="526" t="s">
        <v>2296</v>
      </c>
      <c r="H399" s="530"/>
      <c r="I399" s="530"/>
      <c r="J399" s="526"/>
      <c r="K399" s="526"/>
      <c r="L399" s="530">
        <v>26</v>
      </c>
      <c r="M399" s="530">
        <v>4602</v>
      </c>
      <c r="N399" s="526">
        <v>1</v>
      </c>
      <c r="O399" s="526">
        <v>177</v>
      </c>
      <c r="P399" s="530">
        <v>195</v>
      </c>
      <c r="Q399" s="530">
        <v>34515</v>
      </c>
      <c r="R399" s="544">
        <v>7.5</v>
      </c>
      <c r="S399" s="531">
        <v>177</v>
      </c>
    </row>
    <row r="400" spans="1:19" ht="14.4" customHeight="1" x14ac:dyDescent="0.3">
      <c r="A400" s="525" t="s">
        <v>2162</v>
      </c>
      <c r="B400" s="526" t="s">
        <v>2194</v>
      </c>
      <c r="C400" s="526" t="s">
        <v>513</v>
      </c>
      <c r="D400" s="526" t="s">
        <v>2157</v>
      </c>
      <c r="E400" s="526" t="s">
        <v>2175</v>
      </c>
      <c r="F400" s="526" t="s">
        <v>2299</v>
      </c>
      <c r="G400" s="526" t="s">
        <v>2300</v>
      </c>
      <c r="H400" s="530"/>
      <c r="I400" s="530"/>
      <c r="J400" s="526"/>
      <c r="K400" s="526"/>
      <c r="L400" s="530"/>
      <c r="M400" s="530"/>
      <c r="N400" s="526"/>
      <c r="O400" s="526"/>
      <c r="P400" s="530">
        <v>54</v>
      </c>
      <c r="Q400" s="530">
        <v>18630</v>
      </c>
      <c r="R400" s="544"/>
      <c r="S400" s="531">
        <v>345</v>
      </c>
    </row>
    <row r="401" spans="1:19" ht="14.4" customHeight="1" x14ac:dyDescent="0.3">
      <c r="A401" s="525" t="s">
        <v>2162</v>
      </c>
      <c r="B401" s="526" t="s">
        <v>2194</v>
      </c>
      <c r="C401" s="526" t="s">
        <v>513</v>
      </c>
      <c r="D401" s="526" t="s">
        <v>2157</v>
      </c>
      <c r="E401" s="526" t="s">
        <v>2175</v>
      </c>
      <c r="F401" s="526" t="s">
        <v>2301</v>
      </c>
      <c r="G401" s="526" t="s">
        <v>2302</v>
      </c>
      <c r="H401" s="530"/>
      <c r="I401" s="530"/>
      <c r="J401" s="526"/>
      <c r="K401" s="526"/>
      <c r="L401" s="530"/>
      <c r="M401" s="530"/>
      <c r="N401" s="526"/>
      <c r="O401" s="526"/>
      <c r="P401" s="530">
        <v>1</v>
      </c>
      <c r="Q401" s="530">
        <v>308</v>
      </c>
      <c r="R401" s="544"/>
      <c r="S401" s="531">
        <v>308</v>
      </c>
    </row>
    <row r="402" spans="1:19" ht="14.4" customHeight="1" x14ac:dyDescent="0.3">
      <c r="A402" s="525" t="s">
        <v>2162</v>
      </c>
      <c r="B402" s="526" t="s">
        <v>2194</v>
      </c>
      <c r="C402" s="526" t="s">
        <v>513</v>
      </c>
      <c r="D402" s="526" t="s">
        <v>2157</v>
      </c>
      <c r="E402" s="526" t="s">
        <v>2175</v>
      </c>
      <c r="F402" s="526" t="s">
        <v>2307</v>
      </c>
      <c r="G402" s="526" t="s">
        <v>2308</v>
      </c>
      <c r="H402" s="530"/>
      <c r="I402" s="530"/>
      <c r="J402" s="526"/>
      <c r="K402" s="526"/>
      <c r="L402" s="530"/>
      <c r="M402" s="530"/>
      <c r="N402" s="526"/>
      <c r="O402" s="526"/>
      <c r="P402" s="530">
        <v>6</v>
      </c>
      <c r="Q402" s="530">
        <v>924</v>
      </c>
      <c r="R402" s="544"/>
      <c r="S402" s="531">
        <v>154</v>
      </c>
    </row>
    <row r="403" spans="1:19" ht="14.4" customHeight="1" x14ac:dyDescent="0.3">
      <c r="A403" s="525" t="s">
        <v>2162</v>
      </c>
      <c r="B403" s="526" t="s">
        <v>2194</v>
      </c>
      <c r="C403" s="526" t="s">
        <v>513</v>
      </c>
      <c r="D403" s="526" t="s">
        <v>2157</v>
      </c>
      <c r="E403" s="526" t="s">
        <v>2175</v>
      </c>
      <c r="F403" s="526" t="s">
        <v>2309</v>
      </c>
      <c r="G403" s="526" t="s">
        <v>2310</v>
      </c>
      <c r="H403" s="530"/>
      <c r="I403" s="530"/>
      <c r="J403" s="526"/>
      <c r="K403" s="526"/>
      <c r="L403" s="530">
        <v>8</v>
      </c>
      <c r="M403" s="530">
        <v>5392</v>
      </c>
      <c r="N403" s="526">
        <v>1</v>
      </c>
      <c r="O403" s="526">
        <v>674</v>
      </c>
      <c r="P403" s="530"/>
      <c r="Q403" s="530"/>
      <c r="R403" s="544"/>
      <c r="S403" s="531"/>
    </row>
    <row r="404" spans="1:19" ht="14.4" customHeight="1" x14ac:dyDescent="0.3">
      <c r="A404" s="525" t="s">
        <v>2162</v>
      </c>
      <c r="B404" s="526" t="s">
        <v>2194</v>
      </c>
      <c r="C404" s="526" t="s">
        <v>513</v>
      </c>
      <c r="D404" s="526" t="s">
        <v>2157</v>
      </c>
      <c r="E404" s="526" t="s">
        <v>2175</v>
      </c>
      <c r="F404" s="526" t="s">
        <v>2313</v>
      </c>
      <c r="G404" s="526" t="s">
        <v>2314</v>
      </c>
      <c r="H404" s="530"/>
      <c r="I404" s="530"/>
      <c r="J404" s="526"/>
      <c r="K404" s="526"/>
      <c r="L404" s="530">
        <v>23</v>
      </c>
      <c r="M404" s="530">
        <v>3565</v>
      </c>
      <c r="N404" s="526">
        <v>1</v>
      </c>
      <c r="O404" s="526">
        <v>155</v>
      </c>
      <c r="P404" s="530">
        <v>11</v>
      </c>
      <c r="Q404" s="530">
        <v>1705</v>
      </c>
      <c r="R404" s="544">
        <v>0.47826086956521741</v>
      </c>
      <c r="S404" s="531">
        <v>155</v>
      </c>
    </row>
    <row r="405" spans="1:19" ht="14.4" customHeight="1" x14ac:dyDescent="0.3">
      <c r="A405" s="525" t="s">
        <v>2162</v>
      </c>
      <c r="B405" s="526" t="s">
        <v>2194</v>
      </c>
      <c r="C405" s="526" t="s">
        <v>513</v>
      </c>
      <c r="D405" s="526" t="s">
        <v>2157</v>
      </c>
      <c r="E405" s="526" t="s">
        <v>2175</v>
      </c>
      <c r="F405" s="526" t="s">
        <v>2315</v>
      </c>
      <c r="G405" s="526" t="s">
        <v>2316</v>
      </c>
      <c r="H405" s="530"/>
      <c r="I405" s="530"/>
      <c r="J405" s="526"/>
      <c r="K405" s="526"/>
      <c r="L405" s="530">
        <v>11</v>
      </c>
      <c r="M405" s="530">
        <v>2189</v>
      </c>
      <c r="N405" s="526">
        <v>1</v>
      </c>
      <c r="O405" s="526">
        <v>199</v>
      </c>
      <c r="P405" s="530">
        <v>9</v>
      </c>
      <c r="Q405" s="530">
        <v>1791</v>
      </c>
      <c r="R405" s="544">
        <v>0.81818181818181823</v>
      </c>
      <c r="S405" s="531">
        <v>199</v>
      </c>
    </row>
    <row r="406" spans="1:19" ht="14.4" customHeight="1" x14ac:dyDescent="0.3">
      <c r="A406" s="525" t="s">
        <v>2162</v>
      </c>
      <c r="B406" s="526" t="s">
        <v>2194</v>
      </c>
      <c r="C406" s="526" t="s">
        <v>513</v>
      </c>
      <c r="D406" s="526" t="s">
        <v>2157</v>
      </c>
      <c r="E406" s="526" t="s">
        <v>2175</v>
      </c>
      <c r="F406" s="526" t="s">
        <v>2317</v>
      </c>
      <c r="G406" s="526" t="s">
        <v>2318</v>
      </c>
      <c r="H406" s="530"/>
      <c r="I406" s="530"/>
      <c r="J406" s="526"/>
      <c r="K406" s="526"/>
      <c r="L406" s="530">
        <v>4</v>
      </c>
      <c r="M406" s="530">
        <v>816</v>
      </c>
      <c r="N406" s="526">
        <v>1</v>
      </c>
      <c r="O406" s="526">
        <v>204</v>
      </c>
      <c r="P406" s="530">
        <v>5</v>
      </c>
      <c r="Q406" s="530">
        <v>1020</v>
      </c>
      <c r="R406" s="544">
        <v>1.25</v>
      </c>
      <c r="S406" s="531">
        <v>204</v>
      </c>
    </row>
    <row r="407" spans="1:19" ht="14.4" customHeight="1" x14ac:dyDescent="0.3">
      <c r="A407" s="525" t="s">
        <v>2162</v>
      </c>
      <c r="B407" s="526" t="s">
        <v>2194</v>
      </c>
      <c r="C407" s="526" t="s">
        <v>513</v>
      </c>
      <c r="D407" s="526" t="s">
        <v>2157</v>
      </c>
      <c r="E407" s="526" t="s">
        <v>2175</v>
      </c>
      <c r="F407" s="526" t="s">
        <v>2319</v>
      </c>
      <c r="G407" s="526" t="s">
        <v>2320</v>
      </c>
      <c r="H407" s="530"/>
      <c r="I407" s="530"/>
      <c r="J407" s="526"/>
      <c r="K407" s="526"/>
      <c r="L407" s="530">
        <v>29</v>
      </c>
      <c r="M407" s="530">
        <v>12354</v>
      </c>
      <c r="N407" s="526">
        <v>1</v>
      </c>
      <c r="O407" s="526">
        <v>426</v>
      </c>
      <c r="P407" s="530">
        <v>1</v>
      </c>
      <c r="Q407" s="530">
        <v>426</v>
      </c>
      <c r="R407" s="544">
        <v>3.4482758620689655E-2</v>
      </c>
      <c r="S407" s="531">
        <v>426</v>
      </c>
    </row>
    <row r="408" spans="1:19" ht="14.4" customHeight="1" x14ac:dyDescent="0.3">
      <c r="A408" s="525" t="s">
        <v>2162</v>
      </c>
      <c r="B408" s="526" t="s">
        <v>2194</v>
      </c>
      <c r="C408" s="526" t="s">
        <v>513</v>
      </c>
      <c r="D408" s="526" t="s">
        <v>2157</v>
      </c>
      <c r="E408" s="526" t="s">
        <v>2175</v>
      </c>
      <c r="F408" s="526" t="s">
        <v>2323</v>
      </c>
      <c r="G408" s="526" t="s">
        <v>2324</v>
      </c>
      <c r="H408" s="530"/>
      <c r="I408" s="530"/>
      <c r="J408" s="526"/>
      <c r="K408" s="526"/>
      <c r="L408" s="530">
        <v>15</v>
      </c>
      <c r="M408" s="530">
        <v>2445</v>
      </c>
      <c r="N408" s="526">
        <v>1</v>
      </c>
      <c r="O408" s="526">
        <v>163</v>
      </c>
      <c r="P408" s="530">
        <v>48</v>
      </c>
      <c r="Q408" s="530">
        <v>7824</v>
      </c>
      <c r="R408" s="544">
        <v>3.2</v>
      </c>
      <c r="S408" s="531">
        <v>163</v>
      </c>
    </row>
    <row r="409" spans="1:19" ht="14.4" customHeight="1" x14ac:dyDescent="0.3">
      <c r="A409" s="525" t="s">
        <v>2162</v>
      </c>
      <c r="B409" s="526" t="s">
        <v>2194</v>
      </c>
      <c r="C409" s="526" t="s">
        <v>513</v>
      </c>
      <c r="D409" s="526" t="s">
        <v>2157</v>
      </c>
      <c r="E409" s="526" t="s">
        <v>2175</v>
      </c>
      <c r="F409" s="526" t="s">
        <v>2329</v>
      </c>
      <c r="G409" s="526" t="s">
        <v>2330</v>
      </c>
      <c r="H409" s="530"/>
      <c r="I409" s="530"/>
      <c r="J409" s="526"/>
      <c r="K409" s="526"/>
      <c r="L409" s="530">
        <v>4</v>
      </c>
      <c r="M409" s="530">
        <v>652</v>
      </c>
      <c r="N409" s="526">
        <v>1</v>
      </c>
      <c r="O409" s="526">
        <v>163</v>
      </c>
      <c r="P409" s="530">
        <v>9</v>
      </c>
      <c r="Q409" s="530">
        <v>1467</v>
      </c>
      <c r="R409" s="544">
        <v>2.25</v>
      </c>
      <c r="S409" s="531">
        <v>163</v>
      </c>
    </row>
    <row r="410" spans="1:19" ht="14.4" customHeight="1" x14ac:dyDescent="0.3">
      <c r="A410" s="525" t="s">
        <v>2162</v>
      </c>
      <c r="B410" s="526" t="s">
        <v>2194</v>
      </c>
      <c r="C410" s="526" t="s">
        <v>513</v>
      </c>
      <c r="D410" s="526" t="s">
        <v>2157</v>
      </c>
      <c r="E410" s="526" t="s">
        <v>2175</v>
      </c>
      <c r="F410" s="526" t="s">
        <v>2331</v>
      </c>
      <c r="G410" s="526" t="s">
        <v>2332</v>
      </c>
      <c r="H410" s="530"/>
      <c r="I410" s="530"/>
      <c r="J410" s="526"/>
      <c r="K410" s="526"/>
      <c r="L410" s="530">
        <v>21</v>
      </c>
      <c r="M410" s="530">
        <v>19593</v>
      </c>
      <c r="N410" s="526">
        <v>1</v>
      </c>
      <c r="O410" s="526">
        <v>933</v>
      </c>
      <c r="P410" s="530"/>
      <c r="Q410" s="530"/>
      <c r="R410" s="544"/>
      <c r="S410" s="531"/>
    </row>
    <row r="411" spans="1:19" ht="14.4" customHeight="1" x14ac:dyDescent="0.3">
      <c r="A411" s="525" t="s">
        <v>2162</v>
      </c>
      <c r="B411" s="526" t="s">
        <v>2194</v>
      </c>
      <c r="C411" s="526" t="s">
        <v>513</v>
      </c>
      <c r="D411" s="526" t="s">
        <v>2157</v>
      </c>
      <c r="E411" s="526" t="s">
        <v>2175</v>
      </c>
      <c r="F411" s="526" t="s">
        <v>2343</v>
      </c>
      <c r="G411" s="526" t="s">
        <v>2344</v>
      </c>
      <c r="H411" s="530"/>
      <c r="I411" s="530"/>
      <c r="J411" s="526"/>
      <c r="K411" s="526"/>
      <c r="L411" s="530">
        <v>2</v>
      </c>
      <c r="M411" s="530">
        <v>746</v>
      </c>
      <c r="N411" s="526">
        <v>1</v>
      </c>
      <c r="O411" s="526">
        <v>373</v>
      </c>
      <c r="P411" s="530"/>
      <c r="Q411" s="530"/>
      <c r="R411" s="544"/>
      <c r="S411" s="531"/>
    </row>
    <row r="412" spans="1:19" ht="14.4" customHeight="1" x14ac:dyDescent="0.3">
      <c r="A412" s="525" t="s">
        <v>2162</v>
      </c>
      <c r="B412" s="526" t="s">
        <v>2194</v>
      </c>
      <c r="C412" s="526" t="s">
        <v>513</v>
      </c>
      <c r="D412" s="526" t="s">
        <v>2158</v>
      </c>
      <c r="E412" s="526" t="s">
        <v>2164</v>
      </c>
      <c r="F412" s="526" t="s">
        <v>2195</v>
      </c>
      <c r="G412" s="526" t="s">
        <v>603</v>
      </c>
      <c r="H412" s="530">
        <v>1</v>
      </c>
      <c r="I412" s="530">
        <v>1711.26</v>
      </c>
      <c r="J412" s="526"/>
      <c r="K412" s="526">
        <v>1711.26</v>
      </c>
      <c r="L412" s="530"/>
      <c r="M412" s="530"/>
      <c r="N412" s="526"/>
      <c r="O412" s="526"/>
      <c r="P412" s="530"/>
      <c r="Q412" s="530"/>
      <c r="R412" s="544"/>
      <c r="S412" s="531"/>
    </row>
    <row r="413" spans="1:19" ht="14.4" customHeight="1" x14ac:dyDescent="0.3">
      <c r="A413" s="525" t="s">
        <v>2162</v>
      </c>
      <c r="B413" s="526" t="s">
        <v>2194</v>
      </c>
      <c r="C413" s="526" t="s">
        <v>513</v>
      </c>
      <c r="D413" s="526" t="s">
        <v>2158</v>
      </c>
      <c r="E413" s="526" t="s">
        <v>2164</v>
      </c>
      <c r="F413" s="526" t="s">
        <v>2196</v>
      </c>
      <c r="G413" s="526" t="s">
        <v>690</v>
      </c>
      <c r="H413" s="530">
        <v>1.42</v>
      </c>
      <c r="I413" s="530">
        <v>3636.19</v>
      </c>
      <c r="J413" s="526"/>
      <c r="K413" s="526">
        <v>2560.6971830985917</v>
      </c>
      <c r="L413" s="530"/>
      <c r="M413" s="530"/>
      <c r="N413" s="526"/>
      <c r="O413" s="526"/>
      <c r="P413" s="530"/>
      <c r="Q413" s="530"/>
      <c r="R413" s="544"/>
      <c r="S413" s="531"/>
    </row>
    <row r="414" spans="1:19" ht="14.4" customHeight="1" x14ac:dyDescent="0.3">
      <c r="A414" s="525" t="s">
        <v>2162</v>
      </c>
      <c r="B414" s="526" t="s">
        <v>2194</v>
      </c>
      <c r="C414" s="526" t="s">
        <v>513</v>
      </c>
      <c r="D414" s="526" t="s">
        <v>2158</v>
      </c>
      <c r="E414" s="526" t="s">
        <v>2164</v>
      </c>
      <c r="F414" s="526" t="s">
        <v>2197</v>
      </c>
      <c r="G414" s="526" t="s">
        <v>690</v>
      </c>
      <c r="H414" s="530">
        <v>0.4</v>
      </c>
      <c r="I414" s="530">
        <v>2555.3000000000002</v>
      </c>
      <c r="J414" s="526"/>
      <c r="K414" s="526">
        <v>6388.25</v>
      </c>
      <c r="L414" s="530"/>
      <c r="M414" s="530"/>
      <c r="N414" s="526"/>
      <c r="O414" s="526"/>
      <c r="P414" s="530"/>
      <c r="Q414" s="530"/>
      <c r="R414" s="544"/>
      <c r="S414" s="531"/>
    </row>
    <row r="415" spans="1:19" ht="14.4" customHeight="1" x14ac:dyDescent="0.3">
      <c r="A415" s="525" t="s">
        <v>2162</v>
      </c>
      <c r="B415" s="526" t="s">
        <v>2194</v>
      </c>
      <c r="C415" s="526" t="s">
        <v>513</v>
      </c>
      <c r="D415" s="526" t="s">
        <v>2158</v>
      </c>
      <c r="E415" s="526" t="s">
        <v>2164</v>
      </c>
      <c r="F415" s="526" t="s">
        <v>2199</v>
      </c>
      <c r="G415" s="526" t="s">
        <v>597</v>
      </c>
      <c r="H415" s="530">
        <v>2.2999999999999998</v>
      </c>
      <c r="I415" s="530">
        <v>2188.08</v>
      </c>
      <c r="J415" s="526"/>
      <c r="K415" s="526">
        <v>951.33913043478265</v>
      </c>
      <c r="L415" s="530"/>
      <c r="M415" s="530"/>
      <c r="N415" s="526"/>
      <c r="O415" s="526"/>
      <c r="P415" s="530"/>
      <c r="Q415" s="530"/>
      <c r="R415" s="544"/>
      <c r="S415" s="531"/>
    </row>
    <row r="416" spans="1:19" ht="14.4" customHeight="1" x14ac:dyDescent="0.3">
      <c r="A416" s="525" t="s">
        <v>2162</v>
      </c>
      <c r="B416" s="526" t="s">
        <v>2194</v>
      </c>
      <c r="C416" s="526" t="s">
        <v>513</v>
      </c>
      <c r="D416" s="526" t="s">
        <v>2158</v>
      </c>
      <c r="E416" s="526" t="s">
        <v>2164</v>
      </c>
      <c r="F416" s="526" t="s">
        <v>2203</v>
      </c>
      <c r="G416" s="526" t="s">
        <v>633</v>
      </c>
      <c r="H416" s="530">
        <v>0.2</v>
      </c>
      <c r="I416" s="530">
        <v>988.79</v>
      </c>
      <c r="J416" s="526"/>
      <c r="K416" s="526">
        <v>4943.95</v>
      </c>
      <c r="L416" s="530"/>
      <c r="M416" s="530"/>
      <c r="N416" s="526"/>
      <c r="O416" s="526"/>
      <c r="P416" s="530"/>
      <c r="Q416" s="530"/>
      <c r="R416" s="544"/>
      <c r="S416" s="531"/>
    </row>
    <row r="417" spans="1:19" ht="14.4" customHeight="1" x14ac:dyDescent="0.3">
      <c r="A417" s="525" t="s">
        <v>2162</v>
      </c>
      <c r="B417" s="526" t="s">
        <v>2194</v>
      </c>
      <c r="C417" s="526" t="s">
        <v>513</v>
      </c>
      <c r="D417" s="526" t="s">
        <v>2158</v>
      </c>
      <c r="E417" s="526" t="s">
        <v>2164</v>
      </c>
      <c r="F417" s="526" t="s">
        <v>2204</v>
      </c>
      <c r="G417" s="526" t="s">
        <v>592</v>
      </c>
      <c r="H417" s="530">
        <v>8</v>
      </c>
      <c r="I417" s="530">
        <v>7462.5599999999995</v>
      </c>
      <c r="J417" s="526">
        <v>2.6666666666666665</v>
      </c>
      <c r="K417" s="526">
        <v>932.81999999999994</v>
      </c>
      <c r="L417" s="530">
        <v>3</v>
      </c>
      <c r="M417" s="530">
        <v>2798.46</v>
      </c>
      <c r="N417" s="526">
        <v>1</v>
      </c>
      <c r="O417" s="526">
        <v>932.82</v>
      </c>
      <c r="P417" s="530"/>
      <c r="Q417" s="530"/>
      <c r="R417" s="544"/>
      <c r="S417" s="531"/>
    </row>
    <row r="418" spans="1:19" ht="14.4" customHeight="1" x14ac:dyDescent="0.3">
      <c r="A418" s="525" t="s">
        <v>2162</v>
      </c>
      <c r="B418" s="526" t="s">
        <v>2194</v>
      </c>
      <c r="C418" s="526" t="s">
        <v>513</v>
      </c>
      <c r="D418" s="526" t="s">
        <v>2158</v>
      </c>
      <c r="E418" s="526" t="s">
        <v>2164</v>
      </c>
      <c r="F418" s="526" t="s">
        <v>2206</v>
      </c>
      <c r="G418" s="526" t="s">
        <v>607</v>
      </c>
      <c r="H418" s="530">
        <v>0.28000000000000003</v>
      </c>
      <c r="I418" s="530">
        <v>1239.56</v>
      </c>
      <c r="J418" s="526">
        <v>13.999999999999998</v>
      </c>
      <c r="K418" s="526">
        <v>4426.9999999999991</v>
      </c>
      <c r="L418" s="530">
        <v>0.02</v>
      </c>
      <c r="M418" s="530">
        <v>88.54</v>
      </c>
      <c r="N418" s="526">
        <v>1</v>
      </c>
      <c r="O418" s="526">
        <v>4427</v>
      </c>
      <c r="P418" s="530"/>
      <c r="Q418" s="530"/>
      <c r="R418" s="544"/>
      <c r="S418" s="531"/>
    </row>
    <row r="419" spans="1:19" ht="14.4" customHeight="1" x14ac:dyDescent="0.3">
      <c r="A419" s="525" t="s">
        <v>2162</v>
      </c>
      <c r="B419" s="526" t="s">
        <v>2194</v>
      </c>
      <c r="C419" s="526" t="s">
        <v>513</v>
      </c>
      <c r="D419" s="526" t="s">
        <v>2158</v>
      </c>
      <c r="E419" s="526" t="s">
        <v>2164</v>
      </c>
      <c r="F419" s="526" t="s">
        <v>2207</v>
      </c>
      <c r="G419" s="526" t="s">
        <v>607</v>
      </c>
      <c r="H419" s="530">
        <v>0.02</v>
      </c>
      <c r="I419" s="530">
        <v>177.08</v>
      </c>
      <c r="J419" s="526"/>
      <c r="K419" s="526">
        <v>8854</v>
      </c>
      <c r="L419" s="530"/>
      <c r="M419" s="530"/>
      <c r="N419" s="526"/>
      <c r="O419" s="526"/>
      <c r="P419" s="530"/>
      <c r="Q419" s="530"/>
      <c r="R419" s="544"/>
      <c r="S419" s="531"/>
    </row>
    <row r="420" spans="1:19" ht="14.4" customHeight="1" x14ac:dyDescent="0.3">
      <c r="A420" s="525" t="s">
        <v>2162</v>
      </c>
      <c r="B420" s="526" t="s">
        <v>2194</v>
      </c>
      <c r="C420" s="526" t="s">
        <v>513</v>
      </c>
      <c r="D420" s="526" t="s">
        <v>2158</v>
      </c>
      <c r="E420" s="526" t="s">
        <v>2164</v>
      </c>
      <c r="F420" s="526" t="s">
        <v>2208</v>
      </c>
      <c r="G420" s="526" t="s">
        <v>675</v>
      </c>
      <c r="H420" s="530">
        <v>0.1</v>
      </c>
      <c r="I420" s="530">
        <v>194.93</v>
      </c>
      <c r="J420" s="526"/>
      <c r="K420" s="526">
        <v>1949.3</v>
      </c>
      <c r="L420" s="530"/>
      <c r="M420" s="530"/>
      <c r="N420" s="526"/>
      <c r="O420" s="526"/>
      <c r="P420" s="530"/>
      <c r="Q420" s="530"/>
      <c r="R420" s="544"/>
      <c r="S420" s="531"/>
    </row>
    <row r="421" spans="1:19" ht="14.4" customHeight="1" x14ac:dyDescent="0.3">
      <c r="A421" s="525" t="s">
        <v>2162</v>
      </c>
      <c r="B421" s="526" t="s">
        <v>2194</v>
      </c>
      <c r="C421" s="526" t="s">
        <v>513</v>
      </c>
      <c r="D421" s="526" t="s">
        <v>2158</v>
      </c>
      <c r="E421" s="526" t="s">
        <v>2164</v>
      </c>
      <c r="F421" s="526" t="s">
        <v>2209</v>
      </c>
      <c r="G421" s="526" t="s">
        <v>607</v>
      </c>
      <c r="H421" s="530">
        <v>2.15</v>
      </c>
      <c r="I421" s="530">
        <v>3807.22</v>
      </c>
      <c r="J421" s="526">
        <v>1.4333333333333333</v>
      </c>
      <c r="K421" s="526">
        <v>1770.8</v>
      </c>
      <c r="L421" s="530">
        <v>1.5</v>
      </c>
      <c r="M421" s="530">
        <v>2656.2</v>
      </c>
      <c r="N421" s="526">
        <v>1</v>
      </c>
      <c r="O421" s="526">
        <v>1770.8</v>
      </c>
      <c r="P421" s="530"/>
      <c r="Q421" s="530"/>
      <c r="R421" s="544"/>
      <c r="S421" s="531"/>
    </row>
    <row r="422" spans="1:19" ht="14.4" customHeight="1" x14ac:dyDescent="0.3">
      <c r="A422" s="525" t="s">
        <v>2162</v>
      </c>
      <c r="B422" s="526" t="s">
        <v>2194</v>
      </c>
      <c r="C422" s="526" t="s">
        <v>513</v>
      </c>
      <c r="D422" s="526" t="s">
        <v>2158</v>
      </c>
      <c r="E422" s="526" t="s">
        <v>2164</v>
      </c>
      <c r="F422" s="526" t="s">
        <v>2210</v>
      </c>
      <c r="G422" s="526" t="s">
        <v>599</v>
      </c>
      <c r="H422" s="530">
        <v>0.4</v>
      </c>
      <c r="I422" s="530">
        <v>207.04000000000002</v>
      </c>
      <c r="J422" s="526">
        <v>0.68967355096602256</v>
      </c>
      <c r="K422" s="526">
        <v>517.6</v>
      </c>
      <c r="L422" s="530">
        <v>0.58000000000000007</v>
      </c>
      <c r="M422" s="530">
        <v>300.20000000000005</v>
      </c>
      <c r="N422" s="526">
        <v>1</v>
      </c>
      <c r="O422" s="526">
        <v>517.58620689655174</v>
      </c>
      <c r="P422" s="530"/>
      <c r="Q422" s="530"/>
      <c r="R422" s="544"/>
      <c r="S422" s="531"/>
    </row>
    <row r="423" spans="1:19" ht="14.4" customHeight="1" x14ac:dyDescent="0.3">
      <c r="A423" s="525" t="s">
        <v>2162</v>
      </c>
      <c r="B423" s="526" t="s">
        <v>2194</v>
      </c>
      <c r="C423" s="526" t="s">
        <v>513</v>
      </c>
      <c r="D423" s="526" t="s">
        <v>2158</v>
      </c>
      <c r="E423" s="526" t="s">
        <v>2164</v>
      </c>
      <c r="F423" s="526" t="s">
        <v>2211</v>
      </c>
      <c r="G423" s="526" t="s">
        <v>601</v>
      </c>
      <c r="H423" s="530"/>
      <c r="I423" s="530"/>
      <c r="J423" s="526"/>
      <c r="K423" s="526"/>
      <c r="L423" s="530">
        <v>0.44999999999999996</v>
      </c>
      <c r="M423" s="530">
        <v>406.77</v>
      </c>
      <c r="N423" s="526">
        <v>1</v>
      </c>
      <c r="O423" s="526">
        <v>903.93333333333339</v>
      </c>
      <c r="P423" s="530"/>
      <c r="Q423" s="530"/>
      <c r="R423" s="544"/>
      <c r="S423" s="531"/>
    </row>
    <row r="424" spans="1:19" ht="14.4" customHeight="1" x14ac:dyDescent="0.3">
      <c r="A424" s="525" t="s">
        <v>2162</v>
      </c>
      <c r="B424" s="526" t="s">
        <v>2194</v>
      </c>
      <c r="C424" s="526" t="s">
        <v>513</v>
      </c>
      <c r="D424" s="526" t="s">
        <v>2158</v>
      </c>
      <c r="E424" s="526" t="s">
        <v>2164</v>
      </c>
      <c r="F424" s="526" t="s">
        <v>2212</v>
      </c>
      <c r="G424" s="526" t="s">
        <v>607</v>
      </c>
      <c r="H424" s="530">
        <v>0.03</v>
      </c>
      <c r="I424" s="530">
        <v>1381.23</v>
      </c>
      <c r="J424" s="526">
        <v>0.88636407390057181</v>
      </c>
      <c r="K424" s="526">
        <v>46041</v>
      </c>
      <c r="L424" s="530">
        <v>0.04</v>
      </c>
      <c r="M424" s="530">
        <v>1558.31</v>
      </c>
      <c r="N424" s="526">
        <v>1</v>
      </c>
      <c r="O424" s="526">
        <v>38957.75</v>
      </c>
      <c r="P424" s="530"/>
      <c r="Q424" s="530"/>
      <c r="R424" s="544"/>
      <c r="S424" s="531"/>
    </row>
    <row r="425" spans="1:19" ht="14.4" customHeight="1" x14ac:dyDescent="0.3">
      <c r="A425" s="525" t="s">
        <v>2162</v>
      </c>
      <c r="B425" s="526" t="s">
        <v>2194</v>
      </c>
      <c r="C425" s="526" t="s">
        <v>513</v>
      </c>
      <c r="D425" s="526" t="s">
        <v>2158</v>
      </c>
      <c r="E425" s="526" t="s">
        <v>2175</v>
      </c>
      <c r="F425" s="526" t="s">
        <v>2241</v>
      </c>
      <c r="G425" s="526" t="s">
        <v>2242</v>
      </c>
      <c r="H425" s="530">
        <v>1</v>
      </c>
      <c r="I425" s="530">
        <v>197</v>
      </c>
      <c r="J425" s="526">
        <v>0.96097560975609753</v>
      </c>
      <c r="K425" s="526">
        <v>197</v>
      </c>
      <c r="L425" s="530">
        <v>1</v>
      </c>
      <c r="M425" s="530">
        <v>205</v>
      </c>
      <c r="N425" s="526">
        <v>1</v>
      </c>
      <c r="O425" s="526">
        <v>205</v>
      </c>
      <c r="P425" s="530"/>
      <c r="Q425" s="530"/>
      <c r="R425" s="544"/>
      <c r="S425" s="531"/>
    </row>
    <row r="426" spans="1:19" ht="14.4" customHeight="1" x14ac:dyDescent="0.3">
      <c r="A426" s="525" t="s">
        <v>2162</v>
      </c>
      <c r="B426" s="526" t="s">
        <v>2194</v>
      </c>
      <c r="C426" s="526" t="s">
        <v>513</v>
      </c>
      <c r="D426" s="526" t="s">
        <v>2158</v>
      </c>
      <c r="E426" s="526" t="s">
        <v>2175</v>
      </c>
      <c r="F426" s="526" t="s">
        <v>2243</v>
      </c>
      <c r="G426" s="526" t="s">
        <v>2244</v>
      </c>
      <c r="H426" s="530">
        <v>68</v>
      </c>
      <c r="I426" s="530">
        <v>14076</v>
      </c>
      <c r="J426" s="526">
        <v>4.130281690140845</v>
      </c>
      <c r="K426" s="526">
        <v>207</v>
      </c>
      <c r="L426" s="530">
        <v>16</v>
      </c>
      <c r="M426" s="530">
        <v>3408</v>
      </c>
      <c r="N426" s="526">
        <v>1</v>
      </c>
      <c r="O426" s="526">
        <v>213</v>
      </c>
      <c r="P426" s="530"/>
      <c r="Q426" s="530"/>
      <c r="R426" s="544"/>
      <c r="S426" s="531"/>
    </row>
    <row r="427" spans="1:19" ht="14.4" customHeight="1" x14ac:dyDescent="0.3">
      <c r="A427" s="525" t="s">
        <v>2162</v>
      </c>
      <c r="B427" s="526" t="s">
        <v>2194</v>
      </c>
      <c r="C427" s="526" t="s">
        <v>513</v>
      </c>
      <c r="D427" s="526" t="s">
        <v>2158</v>
      </c>
      <c r="E427" s="526" t="s">
        <v>2175</v>
      </c>
      <c r="F427" s="526" t="s">
        <v>2245</v>
      </c>
      <c r="G427" s="526" t="s">
        <v>2246</v>
      </c>
      <c r="H427" s="530">
        <v>80</v>
      </c>
      <c r="I427" s="530">
        <v>12080</v>
      </c>
      <c r="J427" s="526">
        <v>2.5978494623655912</v>
      </c>
      <c r="K427" s="526">
        <v>151</v>
      </c>
      <c r="L427" s="530">
        <v>30</v>
      </c>
      <c r="M427" s="530">
        <v>4650</v>
      </c>
      <c r="N427" s="526">
        <v>1</v>
      </c>
      <c r="O427" s="526">
        <v>155</v>
      </c>
      <c r="P427" s="530"/>
      <c r="Q427" s="530"/>
      <c r="R427" s="544"/>
      <c r="S427" s="531"/>
    </row>
    <row r="428" spans="1:19" ht="14.4" customHeight="1" x14ac:dyDescent="0.3">
      <c r="A428" s="525" t="s">
        <v>2162</v>
      </c>
      <c r="B428" s="526" t="s">
        <v>2194</v>
      </c>
      <c r="C428" s="526" t="s">
        <v>513</v>
      </c>
      <c r="D428" s="526" t="s">
        <v>2158</v>
      </c>
      <c r="E428" s="526" t="s">
        <v>2175</v>
      </c>
      <c r="F428" s="526" t="s">
        <v>2247</v>
      </c>
      <c r="G428" s="526" t="s">
        <v>2248</v>
      </c>
      <c r="H428" s="530">
        <v>67</v>
      </c>
      <c r="I428" s="530">
        <v>12261</v>
      </c>
      <c r="J428" s="526">
        <v>1.3113368983957219</v>
      </c>
      <c r="K428" s="526">
        <v>183</v>
      </c>
      <c r="L428" s="530">
        <v>50</v>
      </c>
      <c r="M428" s="530">
        <v>9350</v>
      </c>
      <c r="N428" s="526">
        <v>1</v>
      </c>
      <c r="O428" s="526">
        <v>187</v>
      </c>
      <c r="P428" s="530"/>
      <c r="Q428" s="530"/>
      <c r="R428" s="544"/>
      <c r="S428" s="531"/>
    </row>
    <row r="429" spans="1:19" ht="14.4" customHeight="1" x14ac:dyDescent="0.3">
      <c r="A429" s="525" t="s">
        <v>2162</v>
      </c>
      <c r="B429" s="526" t="s">
        <v>2194</v>
      </c>
      <c r="C429" s="526" t="s">
        <v>513</v>
      </c>
      <c r="D429" s="526" t="s">
        <v>2158</v>
      </c>
      <c r="E429" s="526" t="s">
        <v>2175</v>
      </c>
      <c r="F429" s="526" t="s">
        <v>2249</v>
      </c>
      <c r="G429" s="526" t="s">
        <v>2250</v>
      </c>
      <c r="H429" s="530">
        <v>41</v>
      </c>
      <c r="I429" s="530">
        <v>5125</v>
      </c>
      <c r="J429" s="526">
        <v>1.251220703125</v>
      </c>
      <c r="K429" s="526">
        <v>125</v>
      </c>
      <c r="L429" s="530">
        <v>32</v>
      </c>
      <c r="M429" s="530">
        <v>4096</v>
      </c>
      <c r="N429" s="526">
        <v>1</v>
      </c>
      <c r="O429" s="526">
        <v>128</v>
      </c>
      <c r="P429" s="530"/>
      <c r="Q429" s="530"/>
      <c r="R429" s="544"/>
      <c r="S429" s="531"/>
    </row>
    <row r="430" spans="1:19" ht="14.4" customHeight="1" x14ac:dyDescent="0.3">
      <c r="A430" s="525" t="s">
        <v>2162</v>
      </c>
      <c r="B430" s="526" t="s">
        <v>2194</v>
      </c>
      <c r="C430" s="526" t="s">
        <v>513</v>
      </c>
      <c r="D430" s="526" t="s">
        <v>2158</v>
      </c>
      <c r="E430" s="526" t="s">
        <v>2175</v>
      </c>
      <c r="F430" s="526" t="s">
        <v>2251</v>
      </c>
      <c r="G430" s="526" t="s">
        <v>2252</v>
      </c>
      <c r="H430" s="530">
        <v>302</v>
      </c>
      <c r="I430" s="530">
        <v>66138</v>
      </c>
      <c r="J430" s="526">
        <v>2.2639920583301953</v>
      </c>
      <c r="K430" s="526">
        <v>219</v>
      </c>
      <c r="L430" s="530">
        <v>131</v>
      </c>
      <c r="M430" s="530">
        <v>29213</v>
      </c>
      <c r="N430" s="526">
        <v>1</v>
      </c>
      <c r="O430" s="526">
        <v>223</v>
      </c>
      <c r="P430" s="530"/>
      <c r="Q430" s="530"/>
      <c r="R430" s="544"/>
      <c r="S430" s="531"/>
    </row>
    <row r="431" spans="1:19" ht="14.4" customHeight="1" x14ac:dyDescent="0.3">
      <c r="A431" s="525" t="s">
        <v>2162</v>
      </c>
      <c r="B431" s="526" t="s">
        <v>2194</v>
      </c>
      <c r="C431" s="526" t="s">
        <v>513</v>
      </c>
      <c r="D431" s="526" t="s">
        <v>2158</v>
      </c>
      <c r="E431" s="526" t="s">
        <v>2175</v>
      </c>
      <c r="F431" s="526" t="s">
        <v>2253</v>
      </c>
      <c r="G431" s="526" t="s">
        <v>2254</v>
      </c>
      <c r="H431" s="530">
        <v>23</v>
      </c>
      <c r="I431" s="530">
        <v>5037</v>
      </c>
      <c r="J431" s="526">
        <v>2.053403995108031</v>
      </c>
      <c r="K431" s="526">
        <v>219</v>
      </c>
      <c r="L431" s="530">
        <v>11</v>
      </c>
      <c r="M431" s="530">
        <v>2453</v>
      </c>
      <c r="N431" s="526">
        <v>1</v>
      </c>
      <c r="O431" s="526">
        <v>223</v>
      </c>
      <c r="P431" s="530"/>
      <c r="Q431" s="530"/>
      <c r="R431" s="544"/>
      <c r="S431" s="531"/>
    </row>
    <row r="432" spans="1:19" ht="14.4" customHeight="1" x14ac:dyDescent="0.3">
      <c r="A432" s="525" t="s">
        <v>2162</v>
      </c>
      <c r="B432" s="526" t="s">
        <v>2194</v>
      </c>
      <c r="C432" s="526" t="s">
        <v>513</v>
      </c>
      <c r="D432" s="526" t="s">
        <v>2158</v>
      </c>
      <c r="E432" s="526" t="s">
        <v>2175</v>
      </c>
      <c r="F432" s="526" t="s">
        <v>2257</v>
      </c>
      <c r="G432" s="526" t="s">
        <v>2258</v>
      </c>
      <c r="H432" s="530">
        <v>98</v>
      </c>
      <c r="I432" s="530">
        <v>21658</v>
      </c>
      <c r="J432" s="526">
        <v>1.7188888888888889</v>
      </c>
      <c r="K432" s="526">
        <v>221</v>
      </c>
      <c r="L432" s="530">
        <v>56</v>
      </c>
      <c r="M432" s="530">
        <v>12600</v>
      </c>
      <c r="N432" s="526">
        <v>1</v>
      </c>
      <c r="O432" s="526">
        <v>225</v>
      </c>
      <c r="P432" s="530"/>
      <c r="Q432" s="530"/>
      <c r="R432" s="544"/>
      <c r="S432" s="531"/>
    </row>
    <row r="433" spans="1:19" ht="14.4" customHeight="1" x14ac:dyDescent="0.3">
      <c r="A433" s="525" t="s">
        <v>2162</v>
      </c>
      <c r="B433" s="526" t="s">
        <v>2194</v>
      </c>
      <c r="C433" s="526" t="s">
        <v>513</v>
      </c>
      <c r="D433" s="526" t="s">
        <v>2158</v>
      </c>
      <c r="E433" s="526" t="s">
        <v>2175</v>
      </c>
      <c r="F433" s="526" t="s">
        <v>2259</v>
      </c>
      <c r="G433" s="526" t="s">
        <v>2260</v>
      </c>
      <c r="H433" s="530"/>
      <c r="I433" s="530"/>
      <c r="J433" s="526"/>
      <c r="K433" s="526"/>
      <c r="L433" s="530">
        <v>2</v>
      </c>
      <c r="M433" s="530">
        <v>1250</v>
      </c>
      <c r="N433" s="526">
        <v>1</v>
      </c>
      <c r="O433" s="526">
        <v>625</v>
      </c>
      <c r="P433" s="530"/>
      <c r="Q433" s="530"/>
      <c r="R433" s="544"/>
      <c r="S433" s="531"/>
    </row>
    <row r="434" spans="1:19" ht="14.4" customHeight="1" x14ac:dyDescent="0.3">
      <c r="A434" s="525" t="s">
        <v>2162</v>
      </c>
      <c r="B434" s="526" t="s">
        <v>2194</v>
      </c>
      <c r="C434" s="526" t="s">
        <v>513</v>
      </c>
      <c r="D434" s="526" t="s">
        <v>2158</v>
      </c>
      <c r="E434" s="526" t="s">
        <v>2175</v>
      </c>
      <c r="F434" s="526" t="s">
        <v>2275</v>
      </c>
      <c r="G434" s="526" t="s">
        <v>2276</v>
      </c>
      <c r="H434" s="530">
        <v>89</v>
      </c>
      <c r="I434" s="530">
        <v>29993</v>
      </c>
      <c r="J434" s="526">
        <v>1.7387246376811594</v>
      </c>
      <c r="K434" s="526">
        <v>337</v>
      </c>
      <c r="L434" s="530">
        <v>50</v>
      </c>
      <c r="M434" s="530">
        <v>17250</v>
      </c>
      <c r="N434" s="526">
        <v>1</v>
      </c>
      <c r="O434" s="526">
        <v>345</v>
      </c>
      <c r="P434" s="530"/>
      <c r="Q434" s="530"/>
      <c r="R434" s="544"/>
      <c r="S434" s="531"/>
    </row>
    <row r="435" spans="1:19" ht="14.4" customHeight="1" x14ac:dyDescent="0.3">
      <c r="A435" s="525" t="s">
        <v>2162</v>
      </c>
      <c r="B435" s="526" t="s">
        <v>2194</v>
      </c>
      <c r="C435" s="526" t="s">
        <v>513</v>
      </c>
      <c r="D435" s="526" t="s">
        <v>2158</v>
      </c>
      <c r="E435" s="526" t="s">
        <v>2175</v>
      </c>
      <c r="F435" s="526" t="s">
        <v>2277</v>
      </c>
      <c r="G435" s="526" t="s">
        <v>2278</v>
      </c>
      <c r="H435" s="530">
        <v>10</v>
      </c>
      <c r="I435" s="530">
        <v>8370</v>
      </c>
      <c r="J435" s="526">
        <v>2.3996559633027523</v>
      </c>
      <c r="K435" s="526">
        <v>837</v>
      </c>
      <c r="L435" s="530">
        <v>4</v>
      </c>
      <c r="M435" s="530">
        <v>3488</v>
      </c>
      <c r="N435" s="526">
        <v>1</v>
      </c>
      <c r="O435" s="526">
        <v>872</v>
      </c>
      <c r="P435" s="530"/>
      <c r="Q435" s="530"/>
      <c r="R435" s="544"/>
      <c r="S435" s="531"/>
    </row>
    <row r="436" spans="1:19" ht="14.4" customHeight="1" x14ac:dyDescent="0.3">
      <c r="A436" s="525" t="s">
        <v>2162</v>
      </c>
      <c r="B436" s="526" t="s">
        <v>2194</v>
      </c>
      <c r="C436" s="526" t="s">
        <v>513</v>
      </c>
      <c r="D436" s="526" t="s">
        <v>2158</v>
      </c>
      <c r="E436" s="526" t="s">
        <v>2175</v>
      </c>
      <c r="F436" s="526" t="s">
        <v>2285</v>
      </c>
      <c r="G436" s="526" t="s">
        <v>2286</v>
      </c>
      <c r="H436" s="530">
        <v>131</v>
      </c>
      <c r="I436" s="530">
        <v>664956</v>
      </c>
      <c r="J436" s="526">
        <v>5.3726003490401393</v>
      </c>
      <c r="K436" s="526">
        <v>5076</v>
      </c>
      <c r="L436" s="530">
        <v>24</v>
      </c>
      <c r="M436" s="530">
        <v>123768</v>
      </c>
      <c r="N436" s="526">
        <v>1</v>
      </c>
      <c r="O436" s="526">
        <v>5157</v>
      </c>
      <c r="P436" s="530"/>
      <c r="Q436" s="530"/>
      <c r="R436" s="544"/>
      <c r="S436" s="531"/>
    </row>
    <row r="437" spans="1:19" ht="14.4" customHeight="1" x14ac:dyDescent="0.3">
      <c r="A437" s="525" t="s">
        <v>2162</v>
      </c>
      <c r="B437" s="526" t="s">
        <v>2194</v>
      </c>
      <c r="C437" s="526" t="s">
        <v>513</v>
      </c>
      <c r="D437" s="526" t="s">
        <v>2158</v>
      </c>
      <c r="E437" s="526" t="s">
        <v>2175</v>
      </c>
      <c r="F437" s="526" t="s">
        <v>2289</v>
      </c>
      <c r="G437" s="526" t="s">
        <v>2290</v>
      </c>
      <c r="H437" s="530">
        <v>4</v>
      </c>
      <c r="I437" s="530">
        <v>22064</v>
      </c>
      <c r="J437" s="526">
        <v>1.3086595492289443</v>
      </c>
      <c r="K437" s="526">
        <v>5516</v>
      </c>
      <c r="L437" s="530">
        <v>3</v>
      </c>
      <c r="M437" s="530">
        <v>16860</v>
      </c>
      <c r="N437" s="526">
        <v>1</v>
      </c>
      <c r="O437" s="526">
        <v>5620</v>
      </c>
      <c r="P437" s="530"/>
      <c r="Q437" s="530"/>
      <c r="R437" s="544"/>
      <c r="S437" s="531"/>
    </row>
    <row r="438" spans="1:19" ht="14.4" customHeight="1" x14ac:dyDescent="0.3">
      <c r="A438" s="525" t="s">
        <v>2162</v>
      </c>
      <c r="B438" s="526" t="s">
        <v>2194</v>
      </c>
      <c r="C438" s="526" t="s">
        <v>513</v>
      </c>
      <c r="D438" s="526" t="s">
        <v>2158</v>
      </c>
      <c r="E438" s="526" t="s">
        <v>2175</v>
      </c>
      <c r="F438" s="526" t="s">
        <v>2295</v>
      </c>
      <c r="G438" s="526" t="s">
        <v>2296</v>
      </c>
      <c r="H438" s="530">
        <v>280</v>
      </c>
      <c r="I438" s="530">
        <v>49000</v>
      </c>
      <c r="J438" s="526">
        <v>2.0659414790454509</v>
      </c>
      <c r="K438" s="526">
        <v>175</v>
      </c>
      <c r="L438" s="530">
        <v>134</v>
      </c>
      <c r="M438" s="530">
        <v>23718</v>
      </c>
      <c r="N438" s="526">
        <v>1</v>
      </c>
      <c r="O438" s="526">
        <v>177</v>
      </c>
      <c r="P438" s="530"/>
      <c r="Q438" s="530"/>
      <c r="R438" s="544"/>
      <c r="S438" s="531"/>
    </row>
    <row r="439" spans="1:19" ht="14.4" customHeight="1" x14ac:dyDescent="0.3">
      <c r="A439" s="525" t="s">
        <v>2162</v>
      </c>
      <c r="B439" s="526" t="s">
        <v>2194</v>
      </c>
      <c r="C439" s="526" t="s">
        <v>513</v>
      </c>
      <c r="D439" s="526" t="s">
        <v>2158</v>
      </c>
      <c r="E439" s="526" t="s">
        <v>2175</v>
      </c>
      <c r="F439" s="526" t="s">
        <v>2297</v>
      </c>
      <c r="G439" s="526" t="s">
        <v>2298</v>
      </c>
      <c r="H439" s="530">
        <v>60</v>
      </c>
      <c r="I439" s="530">
        <v>120060</v>
      </c>
      <c r="J439" s="526">
        <v>1.83197021484375</v>
      </c>
      <c r="K439" s="526">
        <v>2001</v>
      </c>
      <c r="L439" s="530">
        <v>32</v>
      </c>
      <c r="M439" s="530">
        <v>65536</v>
      </c>
      <c r="N439" s="526">
        <v>1</v>
      </c>
      <c r="O439" s="526">
        <v>2048</v>
      </c>
      <c r="P439" s="530"/>
      <c r="Q439" s="530"/>
      <c r="R439" s="544"/>
      <c r="S439" s="531"/>
    </row>
    <row r="440" spans="1:19" ht="14.4" customHeight="1" x14ac:dyDescent="0.3">
      <c r="A440" s="525" t="s">
        <v>2162</v>
      </c>
      <c r="B440" s="526" t="s">
        <v>2194</v>
      </c>
      <c r="C440" s="526" t="s">
        <v>513</v>
      </c>
      <c r="D440" s="526" t="s">
        <v>2158</v>
      </c>
      <c r="E440" s="526" t="s">
        <v>2175</v>
      </c>
      <c r="F440" s="526" t="s">
        <v>2299</v>
      </c>
      <c r="G440" s="526" t="s">
        <v>2300</v>
      </c>
      <c r="H440" s="530">
        <v>88</v>
      </c>
      <c r="I440" s="530">
        <v>29656</v>
      </c>
      <c r="J440" s="526">
        <v>1.75427388346643</v>
      </c>
      <c r="K440" s="526">
        <v>337</v>
      </c>
      <c r="L440" s="530">
        <v>49</v>
      </c>
      <c r="M440" s="530">
        <v>16905</v>
      </c>
      <c r="N440" s="526">
        <v>1</v>
      </c>
      <c r="O440" s="526">
        <v>345</v>
      </c>
      <c r="P440" s="530"/>
      <c r="Q440" s="530"/>
      <c r="R440" s="544"/>
      <c r="S440" s="531"/>
    </row>
    <row r="441" spans="1:19" ht="14.4" customHeight="1" x14ac:dyDescent="0.3">
      <c r="A441" s="525" t="s">
        <v>2162</v>
      </c>
      <c r="B441" s="526" t="s">
        <v>2194</v>
      </c>
      <c r="C441" s="526" t="s">
        <v>513</v>
      </c>
      <c r="D441" s="526" t="s">
        <v>2158</v>
      </c>
      <c r="E441" s="526" t="s">
        <v>2175</v>
      </c>
      <c r="F441" s="526" t="s">
        <v>2301</v>
      </c>
      <c r="G441" s="526" t="s">
        <v>2302</v>
      </c>
      <c r="H441" s="530"/>
      <c r="I441" s="530"/>
      <c r="J441" s="526"/>
      <c r="K441" s="526"/>
      <c r="L441" s="530">
        <v>3</v>
      </c>
      <c r="M441" s="530">
        <v>921</v>
      </c>
      <c r="N441" s="526">
        <v>1</v>
      </c>
      <c r="O441" s="526">
        <v>307</v>
      </c>
      <c r="P441" s="530"/>
      <c r="Q441" s="530"/>
      <c r="R441" s="544"/>
      <c r="S441" s="531"/>
    </row>
    <row r="442" spans="1:19" ht="14.4" customHeight="1" x14ac:dyDescent="0.3">
      <c r="A442" s="525" t="s">
        <v>2162</v>
      </c>
      <c r="B442" s="526" t="s">
        <v>2194</v>
      </c>
      <c r="C442" s="526" t="s">
        <v>513</v>
      </c>
      <c r="D442" s="526" t="s">
        <v>2158</v>
      </c>
      <c r="E442" s="526" t="s">
        <v>2175</v>
      </c>
      <c r="F442" s="526" t="s">
        <v>2303</v>
      </c>
      <c r="G442" s="526" t="s">
        <v>2304</v>
      </c>
      <c r="H442" s="530">
        <v>16</v>
      </c>
      <c r="I442" s="530">
        <v>43136</v>
      </c>
      <c r="J442" s="526">
        <v>5.2553606237816766</v>
      </c>
      <c r="K442" s="526">
        <v>2696</v>
      </c>
      <c r="L442" s="530">
        <v>3</v>
      </c>
      <c r="M442" s="530">
        <v>8208</v>
      </c>
      <c r="N442" s="526">
        <v>1</v>
      </c>
      <c r="O442" s="526">
        <v>2736</v>
      </c>
      <c r="P442" s="530"/>
      <c r="Q442" s="530"/>
      <c r="R442" s="544"/>
      <c r="S442" s="531"/>
    </row>
    <row r="443" spans="1:19" ht="14.4" customHeight="1" x14ac:dyDescent="0.3">
      <c r="A443" s="525" t="s">
        <v>2162</v>
      </c>
      <c r="B443" s="526" t="s">
        <v>2194</v>
      </c>
      <c r="C443" s="526" t="s">
        <v>513</v>
      </c>
      <c r="D443" s="526" t="s">
        <v>2158</v>
      </c>
      <c r="E443" s="526" t="s">
        <v>2175</v>
      </c>
      <c r="F443" s="526" t="s">
        <v>2307</v>
      </c>
      <c r="G443" s="526" t="s">
        <v>2308</v>
      </c>
      <c r="H443" s="530">
        <v>8</v>
      </c>
      <c r="I443" s="530">
        <v>1184</v>
      </c>
      <c r="J443" s="526">
        <v>7.6883116883116882</v>
      </c>
      <c r="K443" s="526">
        <v>148</v>
      </c>
      <c r="L443" s="530">
        <v>1</v>
      </c>
      <c r="M443" s="530">
        <v>154</v>
      </c>
      <c r="N443" s="526">
        <v>1</v>
      </c>
      <c r="O443" s="526">
        <v>154</v>
      </c>
      <c r="P443" s="530"/>
      <c r="Q443" s="530"/>
      <c r="R443" s="544"/>
      <c r="S443" s="531"/>
    </row>
    <row r="444" spans="1:19" ht="14.4" customHeight="1" x14ac:dyDescent="0.3">
      <c r="A444" s="525" t="s">
        <v>2162</v>
      </c>
      <c r="B444" s="526" t="s">
        <v>2194</v>
      </c>
      <c r="C444" s="526" t="s">
        <v>513</v>
      </c>
      <c r="D444" s="526" t="s">
        <v>2158</v>
      </c>
      <c r="E444" s="526" t="s">
        <v>2175</v>
      </c>
      <c r="F444" s="526" t="s">
        <v>2309</v>
      </c>
      <c r="G444" s="526" t="s">
        <v>2310</v>
      </c>
      <c r="H444" s="530">
        <v>1</v>
      </c>
      <c r="I444" s="530">
        <v>662</v>
      </c>
      <c r="J444" s="526"/>
      <c r="K444" s="526">
        <v>662</v>
      </c>
      <c r="L444" s="530"/>
      <c r="M444" s="530"/>
      <c r="N444" s="526"/>
      <c r="O444" s="526"/>
      <c r="P444" s="530"/>
      <c r="Q444" s="530"/>
      <c r="R444" s="544"/>
      <c r="S444" s="531"/>
    </row>
    <row r="445" spans="1:19" ht="14.4" customHeight="1" x14ac:dyDescent="0.3">
      <c r="A445" s="525" t="s">
        <v>2162</v>
      </c>
      <c r="B445" s="526" t="s">
        <v>2194</v>
      </c>
      <c r="C445" s="526" t="s">
        <v>513</v>
      </c>
      <c r="D445" s="526" t="s">
        <v>2158</v>
      </c>
      <c r="E445" s="526" t="s">
        <v>2175</v>
      </c>
      <c r="F445" s="526" t="s">
        <v>2313</v>
      </c>
      <c r="G445" s="526" t="s">
        <v>2314</v>
      </c>
      <c r="H445" s="530">
        <v>176</v>
      </c>
      <c r="I445" s="530">
        <v>26576</v>
      </c>
      <c r="J445" s="526">
        <v>2.0909520062942564</v>
      </c>
      <c r="K445" s="526">
        <v>151</v>
      </c>
      <c r="L445" s="530">
        <v>82</v>
      </c>
      <c r="M445" s="530">
        <v>12710</v>
      </c>
      <c r="N445" s="526">
        <v>1</v>
      </c>
      <c r="O445" s="526">
        <v>155</v>
      </c>
      <c r="P445" s="530"/>
      <c r="Q445" s="530"/>
      <c r="R445" s="544"/>
      <c r="S445" s="531"/>
    </row>
    <row r="446" spans="1:19" ht="14.4" customHeight="1" x14ac:dyDescent="0.3">
      <c r="A446" s="525" t="s">
        <v>2162</v>
      </c>
      <c r="B446" s="526" t="s">
        <v>2194</v>
      </c>
      <c r="C446" s="526" t="s">
        <v>513</v>
      </c>
      <c r="D446" s="526" t="s">
        <v>2158</v>
      </c>
      <c r="E446" s="526" t="s">
        <v>2175</v>
      </c>
      <c r="F446" s="526" t="s">
        <v>2315</v>
      </c>
      <c r="G446" s="526" t="s">
        <v>2316</v>
      </c>
      <c r="H446" s="530">
        <v>59</v>
      </c>
      <c r="I446" s="530">
        <v>11505</v>
      </c>
      <c r="J446" s="526">
        <v>2.6279122887163089</v>
      </c>
      <c r="K446" s="526">
        <v>195</v>
      </c>
      <c r="L446" s="530">
        <v>22</v>
      </c>
      <c r="M446" s="530">
        <v>4378</v>
      </c>
      <c r="N446" s="526">
        <v>1</v>
      </c>
      <c r="O446" s="526">
        <v>199</v>
      </c>
      <c r="P446" s="530"/>
      <c r="Q446" s="530"/>
      <c r="R446" s="544"/>
      <c r="S446" s="531"/>
    </row>
    <row r="447" spans="1:19" ht="14.4" customHeight="1" x14ac:dyDescent="0.3">
      <c r="A447" s="525" t="s">
        <v>2162</v>
      </c>
      <c r="B447" s="526" t="s">
        <v>2194</v>
      </c>
      <c r="C447" s="526" t="s">
        <v>513</v>
      </c>
      <c r="D447" s="526" t="s">
        <v>2158</v>
      </c>
      <c r="E447" s="526" t="s">
        <v>2175</v>
      </c>
      <c r="F447" s="526" t="s">
        <v>2319</v>
      </c>
      <c r="G447" s="526" t="s">
        <v>2320</v>
      </c>
      <c r="H447" s="530">
        <v>3</v>
      </c>
      <c r="I447" s="530">
        <v>1254</v>
      </c>
      <c r="J447" s="526">
        <v>0.49061032863849763</v>
      </c>
      <c r="K447" s="526">
        <v>418</v>
      </c>
      <c r="L447" s="530">
        <v>6</v>
      </c>
      <c r="M447" s="530">
        <v>2556</v>
      </c>
      <c r="N447" s="526">
        <v>1</v>
      </c>
      <c r="O447" s="526">
        <v>426</v>
      </c>
      <c r="P447" s="530"/>
      <c r="Q447" s="530"/>
      <c r="R447" s="544"/>
      <c r="S447" s="531"/>
    </row>
    <row r="448" spans="1:19" ht="14.4" customHeight="1" x14ac:dyDescent="0.3">
      <c r="A448" s="525" t="s">
        <v>2162</v>
      </c>
      <c r="B448" s="526" t="s">
        <v>2194</v>
      </c>
      <c r="C448" s="526" t="s">
        <v>513</v>
      </c>
      <c r="D448" s="526" t="s">
        <v>2158</v>
      </c>
      <c r="E448" s="526" t="s">
        <v>2175</v>
      </c>
      <c r="F448" s="526" t="s">
        <v>2321</v>
      </c>
      <c r="G448" s="526" t="s">
        <v>2322</v>
      </c>
      <c r="H448" s="530">
        <v>1</v>
      </c>
      <c r="I448" s="530">
        <v>259</v>
      </c>
      <c r="J448" s="526"/>
      <c r="K448" s="526">
        <v>259</v>
      </c>
      <c r="L448" s="530"/>
      <c r="M448" s="530"/>
      <c r="N448" s="526"/>
      <c r="O448" s="526"/>
      <c r="P448" s="530"/>
      <c r="Q448" s="530"/>
      <c r="R448" s="544"/>
      <c r="S448" s="531"/>
    </row>
    <row r="449" spans="1:19" ht="14.4" customHeight="1" x14ac:dyDescent="0.3">
      <c r="A449" s="525" t="s">
        <v>2162</v>
      </c>
      <c r="B449" s="526" t="s">
        <v>2194</v>
      </c>
      <c r="C449" s="526" t="s">
        <v>513</v>
      </c>
      <c r="D449" s="526" t="s">
        <v>2158</v>
      </c>
      <c r="E449" s="526" t="s">
        <v>2175</v>
      </c>
      <c r="F449" s="526" t="s">
        <v>2323</v>
      </c>
      <c r="G449" s="526" t="s">
        <v>2324</v>
      </c>
      <c r="H449" s="530">
        <v>97</v>
      </c>
      <c r="I449" s="530">
        <v>15423</v>
      </c>
      <c r="J449" s="526">
        <v>3.6392166116092497</v>
      </c>
      <c r="K449" s="526">
        <v>159</v>
      </c>
      <c r="L449" s="530">
        <v>26</v>
      </c>
      <c r="M449" s="530">
        <v>4238</v>
      </c>
      <c r="N449" s="526">
        <v>1</v>
      </c>
      <c r="O449" s="526">
        <v>163</v>
      </c>
      <c r="P449" s="530"/>
      <c r="Q449" s="530"/>
      <c r="R449" s="544"/>
      <c r="S449" s="531"/>
    </row>
    <row r="450" spans="1:19" ht="14.4" customHeight="1" x14ac:dyDescent="0.3">
      <c r="A450" s="525" t="s">
        <v>2162</v>
      </c>
      <c r="B450" s="526" t="s">
        <v>2194</v>
      </c>
      <c r="C450" s="526" t="s">
        <v>513</v>
      </c>
      <c r="D450" s="526" t="s">
        <v>2158</v>
      </c>
      <c r="E450" s="526" t="s">
        <v>2175</v>
      </c>
      <c r="F450" s="526" t="s">
        <v>2325</v>
      </c>
      <c r="G450" s="526" t="s">
        <v>2326</v>
      </c>
      <c r="H450" s="530">
        <v>2</v>
      </c>
      <c r="I450" s="530">
        <v>856</v>
      </c>
      <c r="J450" s="526"/>
      <c r="K450" s="526">
        <v>428</v>
      </c>
      <c r="L450" s="530"/>
      <c r="M450" s="530"/>
      <c r="N450" s="526"/>
      <c r="O450" s="526"/>
      <c r="P450" s="530"/>
      <c r="Q450" s="530"/>
      <c r="R450" s="544"/>
      <c r="S450" s="531"/>
    </row>
    <row r="451" spans="1:19" ht="14.4" customHeight="1" x14ac:dyDescent="0.3">
      <c r="A451" s="525" t="s">
        <v>2162</v>
      </c>
      <c r="B451" s="526" t="s">
        <v>2194</v>
      </c>
      <c r="C451" s="526" t="s">
        <v>513</v>
      </c>
      <c r="D451" s="526" t="s">
        <v>2158</v>
      </c>
      <c r="E451" s="526" t="s">
        <v>2175</v>
      </c>
      <c r="F451" s="526" t="s">
        <v>2327</v>
      </c>
      <c r="G451" s="526" t="s">
        <v>2328</v>
      </c>
      <c r="H451" s="530">
        <v>30</v>
      </c>
      <c r="I451" s="530">
        <v>63690</v>
      </c>
      <c r="J451" s="526">
        <v>2.1120175089534423</v>
      </c>
      <c r="K451" s="526">
        <v>2123</v>
      </c>
      <c r="L451" s="530">
        <v>14</v>
      </c>
      <c r="M451" s="530">
        <v>30156</v>
      </c>
      <c r="N451" s="526">
        <v>1</v>
      </c>
      <c r="O451" s="526">
        <v>2154</v>
      </c>
      <c r="P451" s="530"/>
      <c r="Q451" s="530"/>
      <c r="R451" s="544"/>
      <c r="S451" s="531"/>
    </row>
    <row r="452" spans="1:19" ht="14.4" customHeight="1" x14ac:dyDescent="0.3">
      <c r="A452" s="525" t="s">
        <v>2162</v>
      </c>
      <c r="B452" s="526" t="s">
        <v>2194</v>
      </c>
      <c r="C452" s="526" t="s">
        <v>513</v>
      </c>
      <c r="D452" s="526" t="s">
        <v>2158</v>
      </c>
      <c r="E452" s="526" t="s">
        <v>2175</v>
      </c>
      <c r="F452" s="526" t="s">
        <v>2329</v>
      </c>
      <c r="G452" s="526" t="s">
        <v>2330</v>
      </c>
      <c r="H452" s="530">
        <v>5</v>
      </c>
      <c r="I452" s="530">
        <v>795</v>
      </c>
      <c r="J452" s="526">
        <v>0.97546012269938653</v>
      </c>
      <c r="K452" s="526">
        <v>159</v>
      </c>
      <c r="L452" s="530">
        <v>5</v>
      </c>
      <c r="M452" s="530">
        <v>815</v>
      </c>
      <c r="N452" s="526">
        <v>1</v>
      </c>
      <c r="O452" s="526">
        <v>163</v>
      </c>
      <c r="P452" s="530"/>
      <c r="Q452" s="530"/>
      <c r="R452" s="544"/>
      <c r="S452" s="531"/>
    </row>
    <row r="453" spans="1:19" ht="14.4" customHeight="1" x14ac:dyDescent="0.3">
      <c r="A453" s="525" t="s">
        <v>2162</v>
      </c>
      <c r="B453" s="526" t="s">
        <v>2194</v>
      </c>
      <c r="C453" s="526" t="s">
        <v>513</v>
      </c>
      <c r="D453" s="526" t="s">
        <v>2158</v>
      </c>
      <c r="E453" s="526" t="s">
        <v>2175</v>
      </c>
      <c r="F453" s="526" t="s">
        <v>2331</v>
      </c>
      <c r="G453" s="526" t="s">
        <v>2332</v>
      </c>
      <c r="H453" s="530">
        <v>2</v>
      </c>
      <c r="I453" s="530">
        <v>1834</v>
      </c>
      <c r="J453" s="526">
        <v>0.98285101822079313</v>
      </c>
      <c r="K453" s="526">
        <v>917</v>
      </c>
      <c r="L453" s="530">
        <v>2</v>
      </c>
      <c r="M453" s="530">
        <v>1866</v>
      </c>
      <c r="N453" s="526">
        <v>1</v>
      </c>
      <c r="O453" s="526">
        <v>933</v>
      </c>
      <c r="P453" s="530"/>
      <c r="Q453" s="530"/>
      <c r="R453" s="544"/>
      <c r="S453" s="531"/>
    </row>
    <row r="454" spans="1:19" ht="14.4" customHeight="1" x14ac:dyDescent="0.3">
      <c r="A454" s="525" t="s">
        <v>2162</v>
      </c>
      <c r="B454" s="526" t="s">
        <v>2194</v>
      </c>
      <c r="C454" s="526" t="s">
        <v>513</v>
      </c>
      <c r="D454" s="526" t="s">
        <v>2158</v>
      </c>
      <c r="E454" s="526" t="s">
        <v>2175</v>
      </c>
      <c r="F454" s="526" t="s">
        <v>2341</v>
      </c>
      <c r="G454" s="526" t="s">
        <v>2342</v>
      </c>
      <c r="H454" s="530"/>
      <c r="I454" s="530"/>
      <c r="J454" s="526"/>
      <c r="K454" s="526"/>
      <c r="L454" s="530">
        <v>1</v>
      </c>
      <c r="M454" s="530">
        <v>283</v>
      </c>
      <c r="N454" s="526">
        <v>1</v>
      </c>
      <c r="O454" s="526">
        <v>283</v>
      </c>
      <c r="P454" s="530"/>
      <c r="Q454" s="530"/>
      <c r="R454" s="544"/>
      <c r="S454" s="531"/>
    </row>
    <row r="455" spans="1:19" ht="14.4" customHeight="1" x14ac:dyDescent="0.3">
      <c r="A455" s="525" t="s">
        <v>2162</v>
      </c>
      <c r="B455" s="526" t="s">
        <v>2194</v>
      </c>
      <c r="C455" s="526" t="s">
        <v>513</v>
      </c>
      <c r="D455" s="526" t="s">
        <v>2158</v>
      </c>
      <c r="E455" s="526" t="s">
        <v>2175</v>
      </c>
      <c r="F455" s="526" t="s">
        <v>2343</v>
      </c>
      <c r="G455" s="526" t="s">
        <v>2344</v>
      </c>
      <c r="H455" s="530"/>
      <c r="I455" s="530"/>
      <c r="J455" s="526"/>
      <c r="K455" s="526"/>
      <c r="L455" s="530">
        <v>1</v>
      </c>
      <c r="M455" s="530">
        <v>373</v>
      </c>
      <c r="N455" s="526">
        <v>1</v>
      </c>
      <c r="O455" s="526">
        <v>373</v>
      </c>
      <c r="P455" s="530"/>
      <c r="Q455" s="530"/>
      <c r="R455" s="544"/>
      <c r="S455" s="531"/>
    </row>
    <row r="456" spans="1:19" ht="14.4" customHeight="1" x14ac:dyDescent="0.3">
      <c r="A456" s="525" t="s">
        <v>2162</v>
      </c>
      <c r="B456" s="526" t="s">
        <v>2194</v>
      </c>
      <c r="C456" s="526" t="s">
        <v>513</v>
      </c>
      <c r="D456" s="526" t="s">
        <v>2159</v>
      </c>
      <c r="E456" s="526" t="s">
        <v>2175</v>
      </c>
      <c r="F456" s="526" t="s">
        <v>2291</v>
      </c>
      <c r="G456" s="526" t="s">
        <v>2292</v>
      </c>
      <c r="H456" s="530"/>
      <c r="I456" s="530"/>
      <c r="J456" s="526"/>
      <c r="K456" s="526"/>
      <c r="L456" s="530">
        <v>2</v>
      </c>
      <c r="M456" s="530">
        <v>222</v>
      </c>
      <c r="N456" s="526">
        <v>1</v>
      </c>
      <c r="O456" s="526">
        <v>111</v>
      </c>
      <c r="P456" s="530"/>
      <c r="Q456" s="530"/>
      <c r="R456" s="544"/>
      <c r="S456" s="531"/>
    </row>
    <row r="457" spans="1:19" ht="14.4" customHeight="1" x14ac:dyDescent="0.3">
      <c r="A457" s="525" t="s">
        <v>2162</v>
      </c>
      <c r="B457" s="526" t="s">
        <v>2194</v>
      </c>
      <c r="C457" s="526" t="s">
        <v>513</v>
      </c>
      <c r="D457" s="526" t="s">
        <v>733</v>
      </c>
      <c r="E457" s="526" t="s">
        <v>2164</v>
      </c>
      <c r="F457" s="526" t="s">
        <v>2195</v>
      </c>
      <c r="G457" s="526" t="s">
        <v>603</v>
      </c>
      <c r="H457" s="530">
        <v>3</v>
      </c>
      <c r="I457" s="530">
        <v>5133.78</v>
      </c>
      <c r="J457" s="526">
        <v>6</v>
      </c>
      <c r="K457" s="526">
        <v>1711.26</v>
      </c>
      <c r="L457" s="530">
        <v>0.5</v>
      </c>
      <c r="M457" s="530">
        <v>855.63</v>
      </c>
      <c r="N457" s="526">
        <v>1</v>
      </c>
      <c r="O457" s="526">
        <v>1711.26</v>
      </c>
      <c r="P457" s="530">
        <v>1.5</v>
      </c>
      <c r="Q457" s="530">
        <v>2566.9</v>
      </c>
      <c r="R457" s="544">
        <v>3.0000116872947422</v>
      </c>
      <c r="S457" s="531">
        <v>1711.2666666666667</v>
      </c>
    </row>
    <row r="458" spans="1:19" ht="14.4" customHeight="1" x14ac:dyDescent="0.3">
      <c r="A458" s="525" t="s">
        <v>2162</v>
      </c>
      <c r="B458" s="526" t="s">
        <v>2194</v>
      </c>
      <c r="C458" s="526" t="s">
        <v>513</v>
      </c>
      <c r="D458" s="526" t="s">
        <v>733</v>
      </c>
      <c r="E458" s="526" t="s">
        <v>2164</v>
      </c>
      <c r="F458" s="526" t="s">
        <v>2196</v>
      </c>
      <c r="G458" s="526" t="s">
        <v>690</v>
      </c>
      <c r="H458" s="530">
        <v>1.01</v>
      </c>
      <c r="I458" s="530">
        <v>2580.85</v>
      </c>
      <c r="J458" s="526">
        <v>0.95303597079795999</v>
      </c>
      <c r="K458" s="526">
        <v>2555.2970297029701</v>
      </c>
      <c r="L458" s="530">
        <v>1</v>
      </c>
      <c r="M458" s="530">
        <v>2708.03</v>
      </c>
      <c r="N458" s="526">
        <v>1</v>
      </c>
      <c r="O458" s="526">
        <v>2708.03</v>
      </c>
      <c r="P458" s="530">
        <v>1.33</v>
      </c>
      <c r="Q458" s="530">
        <v>3601.6800000000003</v>
      </c>
      <c r="R458" s="544">
        <v>1.3300000369272127</v>
      </c>
      <c r="S458" s="531">
        <v>2708.0300751879699</v>
      </c>
    </row>
    <row r="459" spans="1:19" ht="14.4" customHeight="1" x14ac:dyDescent="0.3">
      <c r="A459" s="525" t="s">
        <v>2162</v>
      </c>
      <c r="B459" s="526" t="s">
        <v>2194</v>
      </c>
      <c r="C459" s="526" t="s">
        <v>513</v>
      </c>
      <c r="D459" s="526" t="s">
        <v>733</v>
      </c>
      <c r="E459" s="526" t="s">
        <v>2164</v>
      </c>
      <c r="F459" s="526" t="s">
        <v>2197</v>
      </c>
      <c r="G459" s="526" t="s">
        <v>690</v>
      </c>
      <c r="H459" s="530">
        <v>0.2</v>
      </c>
      <c r="I459" s="530">
        <v>1277.6500000000001</v>
      </c>
      <c r="J459" s="526">
        <v>0.13479965478458855</v>
      </c>
      <c r="K459" s="526">
        <v>6388.25</v>
      </c>
      <c r="L459" s="530">
        <v>1.4</v>
      </c>
      <c r="M459" s="530">
        <v>9478.14</v>
      </c>
      <c r="N459" s="526">
        <v>1</v>
      </c>
      <c r="O459" s="526">
        <v>6770.1</v>
      </c>
      <c r="P459" s="530">
        <v>0.8</v>
      </c>
      <c r="Q459" s="530">
        <v>5416.08</v>
      </c>
      <c r="R459" s="544">
        <v>0.57142857142857151</v>
      </c>
      <c r="S459" s="531">
        <v>6770.0999999999995</v>
      </c>
    </row>
    <row r="460" spans="1:19" ht="14.4" customHeight="1" x14ac:dyDescent="0.3">
      <c r="A460" s="525" t="s">
        <v>2162</v>
      </c>
      <c r="B460" s="526" t="s">
        <v>2194</v>
      </c>
      <c r="C460" s="526" t="s">
        <v>513</v>
      </c>
      <c r="D460" s="526" t="s">
        <v>733</v>
      </c>
      <c r="E460" s="526" t="s">
        <v>2164</v>
      </c>
      <c r="F460" s="526" t="s">
        <v>2198</v>
      </c>
      <c r="G460" s="526" t="s">
        <v>633</v>
      </c>
      <c r="H460" s="530">
        <v>0.1</v>
      </c>
      <c r="I460" s="530">
        <v>494.39</v>
      </c>
      <c r="J460" s="526"/>
      <c r="K460" s="526">
        <v>4943.8999999999996</v>
      </c>
      <c r="L460" s="530"/>
      <c r="M460" s="530"/>
      <c r="N460" s="526"/>
      <c r="O460" s="526"/>
      <c r="P460" s="530"/>
      <c r="Q460" s="530"/>
      <c r="R460" s="544"/>
      <c r="S460" s="531"/>
    </row>
    <row r="461" spans="1:19" ht="14.4" customHeight="1" x14ac:dyDescent="0.3">
      <c r="A461" s="525" t="s">
        <v>2162</v>
      </c>
      <c r="B461" s="526" t="s">
        <v>2194</v>
      </c>
      <c r="C461" s="526" t="s">
        <v>513</v>
      </c>
      <c r="D461" s="526" t="s">
        <v>733</v>
      </c>
      <c r="E461" s="526" t="s">
        <v>2164</v>
      </c>
      <c r="F461" s="526" t="s">
        <v>2199</v>
      </c>
      <c r="G461" s="526" t="s">
        <v>597</v>
      </c>
      <c r="H461" s="530">
        <v>7.1</v>
      </c>
      <c r="I461" s="530">
        <v>6754.47</v>
      </c>
      <c r="J461" s="526">
        <v>4.4813797496068952</v>
      </c>
      <c r="K461" s="526">
        <v>951.33380281690154</v>
      </c>
      <c r="L461" s="530">
        <v>1.5</v>
      </c>
      <c r="M461" s="530">
        <v>1507.23</v>
      </c>
      <c r="N461" s="526">
        <v>1</v>
      </c>
      <c r="O461" s="526">
        <v>1004.82</v>
      </c>
      <c r="P461" s="530">
        <v>3.35</v>
      </c>
      <c r="Q461" s="530">
        <v>3366.15</v>
      </c>
      <c r="R461" s="544">
        <v>2.2333353237395754</v>
      </c>
      <c r="S461" s="531">
        <v>1004.820895522388</v>
      </c>
    </row>
    <row r="462" spans="1:19" ht="14.4" customHeight="1" x14ac:dyDescent="0.3">
      <c r="A462" s="525" t="s">
        <v>2162</v>
      </c>
      <c r="B462" s="526" t="s">
        <v>2194</v>
      </c>
      <c r="C462" s="526" t="s">
        <v>513</v>
      </c>
      <c r="D462" s="526" t="s">
        <v>733</v>
      </c>
      <c r="E462" s="526" t="s">
        <v>2164</v>
      </c>
      <c r="F462" s="526" t="s">
        <v>2200</v>
      </c>
      <c r="G462" s="526" t="s">
        <v>633</v>
      </c>
      <c r="H462" s="530"/>
      <c r="I462" s="530"/>
      <c r="J462" s="526"/>
      <c r="K462" s="526"/>
      <c r="L462" s="530">
        <v>0.08</v>
      </c>
      <c r="M462" s="530">
        <v>791.03</v>
      </c>
      <c r="N462" s="526">
        <v>1</v>
      </c>
      <c r="O462" s="526">
        <v>9887.875</v>
      </c>
      <c r="P462" s="530"/>
      <c r="Q462" s="530"/>
      <c r="R462" s="544"/>
      <c r="S462" s="531"/>
    </row>
    <row r="463" spans="1:19" ht="14.4" customHeight="1" x14ac:dyDescent="0.3">
      <c r="A463" s="525" t="s">
        <v>2162</v>
      </c>
      <c r="B463" s="526" t="s">
        <v>2194</v>
      </c>
      <c r="C463" s="526" t="s">
        <v>513</v>
      </c>
      <c r="D463" s="526" t="s">
        <v>733</v>
      </c>
      <c r="E463" s="526" t="s">
        <v>2164</v>
      </c>
      <c r="F463" s="526" t="s">
        <v>2201</v>
      </c>
      <c r="G463" s="526" t="s">
        <v>2202</v>
      </c>
      <c r="H463" s="530"/>
      <c r="I463" s="530"/>
      <c r="J463" s="526"/>
      <c r="K463" s="526"/>
      <c r="L463" s="530">
        <v>0.05</v>
      </c>
      <c r="M463" s="530">
        <v>233.77</v>
      </c>
      <c r="N463" s="526">
        <v>1</v>
      </c>
      <c r="O463" s="526">
        <v>4675.3999999999996</v>
      </c>
      <c r="P463" s="530"/>
      <c r="Q463" s="530"/>
      <c r="R463" s="544"/>
      <c r="S463" s="531"/>
    </row>
    <row r="464" spans="1:19" ht="14.4" customHeight="1" x14ac:dyDescent="0.3">
      <c r="A464" s="525" t="s">
        <v>2162</v>
      </c>
      <c r="B464" s="526" t="s">
        <v>2194</v>
      </c>
      <c r="C464" s="526" t="s">
        <v>513</v>
      </c>
      <c r="D464" s="526" t="s">
        <v>733</v>
      </c>
      <c r="E464" s="526" t="s">
        <v>2164</v>
      </c>
      <c r="F464" s="526" t="s">
        <v>2204</v>
      </c>
      <c r="G464" s="526" t="s">
        <v>592</v>
      </c>
      <c r="H464" s="530">
        <v>8</v>
      </c>
      <c r="I464" s="530">
        <v>7462.56</v>
      </c>
      <c r="J464" s="526">
        <v>0.7272727272727274</v>
      </c>
      <c r="K464" s="526">
        <v>932.82</v>
      </c>
      <c r="L464" s="530">
        <v>11</v>
      </c>
      <c r="M464" s="530">
        <v>10261.019999999999</v>
      </c>
      <c r="N464" s="526">
        <v>1</v>
      </c>
      <c r="O464" s="526">
        <v>932.81999999999982</v>
      </c>
      <c r="P464" s="530">
        <v>8</v>
      </c>
      <c r="Q464" s="530">
        <v>6747.68</v>
      </c>
      <c r="R464" s="544">
        <v>0.65760324022368155</v>
      </c>
      <c r="S464" s="531">
        <v>843.46</v>
      </c>
    </row>
    <row r="465" spans="1:19" ht="14.4" customHeight="1" x14ac:dyDescent="0.3">
      <c r="A465" s="525" t="s">
        <v>2162</v>
      </c>
      <c r="B465" s="526" t="s">
        <v>2194</v>
      </c>
      <c r="C465" s="526" t="s">
        <v>513</v>
      </c>
      <c r="D465" s="526" t="s">
        <v>733</v>
      </c>
      <c r="E465" s="526" t="s">
        <v>2164</v>
      </c>
      <c r="F465" s="526" t="s">
        <v>2206</v>
      </c>
      <c r="G465" s="526" t="s">
        <v>607</v>
      </c>
      <c r="H465" s="530">
        <v>0.31000000000000005</v>
      </c>
      <c r="I465" s="530">
        <v>1385.65</v>
      </c>
      <c r="J465" s="526"/>
      <c r="K465" s="526">
        <v>4469.8387096774186</v>
      </c>
      <c r="L465" s="530"/>
      <c r="M465" s="530"/>
      <c r="N465" s="526"/>
      <c r="O465" s="526"/>
      <c r="P465" s="530">
        <v>0.06</v>
      </c>
      <c r="Q465" s="530">
        <v>272.85000000000002</v>
      </c>
      <c r="R465" s="544"/>
      <c r="S465" s="531">
        <v>4547.5000000000009</v>
      </c>
    </row>
    <row r="466" spans="1:19" ht="14.4" customHeight="1" x14ac:dyDescent="0.3">
      <c r="A466" s="525" t="s">
        <v>2162</v>
      </c>
      <c r="B466" s="526" t="s">
        <v>2194</v>
      </c>
      <c r="C466" s="526" t="s">
        <v>513</v>
      </c>
      <c r="D466" s="526" t="s">
        <v>733</v>
      </c>
      <c r="E466" s="526" t="s">
        <v>2164</v>
      </c>
      <c r="F466" s="526" t="s">
        <v>2207</v>
      </c>
      <c r="G466" s="526" t="s">
        <v>607</v>
      </c>
      <c r="H466" s="530">
        <v>0.2</v>
      </c>
      <c r="I466" s="530">
        <v>1770.8</v>
      </c>
      <c r="J466" s="526"/>
      <c r="K466" s="526">
        <v>8854</v>
      </c>
      <c r="L466" s="530"/>
      <c r="M466" s="530"/>
      <c r="N466" s="526"/>
      <c r="O466" s="526"/>
      <c r="P466" s="530">
        <v>0.2</v>
      </c>
      <c r="Q466" s="530">
        <v>1819.0299999999997</v>
      </c>
      <c r="R466" s="544"/>
      <c r="S466" s="531">
        <v>9095.1499999999978</v>
      </c>
    </row>
    <row r="467" spans="1:19" ht="14.4" customHeight="1" x14ac:dyDescent="0.3">
      <c r="A467" s="525" t="s">
        <v>2162</v>
      </c>
      <c r="B467" s="526" t="s">
        <v>2194</v>
      </c>
      <c r="C467" s="526" t="s">
        <v>513</v>
      </c>
      <c r="D467" s="526" t="s">
        <v>733</v>
      </c>
      <c r="E467" s="526" t="s">
        <v>2164</v>
      </c>
      <c r="F467" s="526" t="s">
        <v>2208</v>
      </c>
      <c r="G467" s="526" t="s">
        <v>675</v>
      </c>
      <c r="H467" s="530">
        <v>0.4</v>
      </c>
      <c r="I467" s="530">
        <v>779.72</v>
      </c>
      <c r="J467" s="526">
        <v>4</v>
      </c>
      <c r="K467" s="526">
        <v>1949.3</v>
      </c>
      <c r="L467" s="530">
        <v>0.1</v>
      </c>
      <c r="M467" s="530">
        <v>194.93</v>
      </c>
      <c r="N467" s="526">
        <v>1</v>
      </c>
      <c r="O467" s="526">
        <v>1949.3</v>
      </c>
      <c r="P467" s="530">
        <v>0.1</v>
      </c>
      <c r="Q467" s="530">
        <v>194.93</v>
      </c>
      <c r="R467" s="544">
        <v>1</v>
      </c>
      <c r="S467" s="531">
        <v>1949.3</v>
      </c>
    </row>
    <row r="468" spans="1:19" ht="14.4" customHeight="1" x14ac:dyDescent="0.3">
      <c r="A468" s="525" t="s">
        <v>2162</v>
      </c>
      <c r="B468" s="526" t="s">
        <v>2194</v>
      </c>
      <c r="C468" s="526" t="s">
        <v>513</v>
      </c>
      <c r="D468" s="526" t="s">
        <v>733</v>
      </c>
      <c r="E468" s="526" t="s">
        <v>2164</v>
      </c>
      <c r="F468" s="526" t="s">
        <v>2209</v>
      </c>
      <c r="G468" s="526" t="s">
        <v>607</v>
      </c>
      <c r="H468" s="530">
        <v>1.05</v>
      </c>
      <c r="I468" s="530">
        <v>1859.3400000000001</v>
      </c>
      <c r="J468" s="526">
        <v>0.76618206992038762</v>
      </c>
      <c r="K468" s="526">
        <v>1770.8</v>
      </c>
      <c r="L468" s="530">
        <v>1.35</v>
      </c>
      <c r="M468" s="530">
        <v>2426.7600000000002</v>
      </c>
      <c r="N468" s="526">
        <v>1</v>
      </c>
      <c r="O468" s="526">
        <v>1797.6000000000001</v>
      </c>
      <c r="P468" s="530">
        <v>2.7</v>
      </c>
      <c r="Q468" s="530">
        <v>4911.3999999999996</v>
      </c>
      <c r="R468" s="544">
        <v>2.0238507310158398</v>
      </c>
      <c r="S468" s="531">
        <v>1819.0370370370367</v>
      </c>
    </row>
    <row r="469" spans="1:19" ht="14.4" customHeight="1" x14ac:dyDescent="0.3">
      <c r="A469" s="525" t="s">
        <v>2162</v>
      </c>
      <c r="B469" s="526" t="s">
        <v>2194</v>
      </c>
      <c r="C469" s="526" t="s">
        <v>513</v>
      </c>
      <c r="D469" s="526" t="s">
        <v>733</v>
      </c>
      <c r="E469" s="526" t="s">
        <v>2164</v>
      </c>
      <c r="F469" s="526" t="s">
        <v>2210</v>
      </c>
      <c r="G469" s="526" t="s">
        <v>599</v>
      </c>
      <c r="H469" s="530">
        <v>4.25</v>
      </c>
      <c r="I469" s="530">
        <v>2158.3000000000006</v>
      </c>
      <c r="J469" s="526">
        <v>27.798815043791869</v>
      </c>
      <c r="K469" s="526">
        <v>507.83529411764721</v>
      </c>
      <c r="L469" s="530">
        <v>0.15</v>
      </c>
      <c r="M469" s="530">
        <v>77.64</v>
      </c>
      <c r="N469" s="526">
        <v>1</v>
      </c>
      <c r="O469" s="526">
        <v>517.6</v>
      </c>
      <c r="P469" s="530">
        <v>0.2</v>
      </c>
      <c r="Q469" s="530">
        <v>103.52</v>
      </c>
      <c r="R469" s="544">
        <v>1.3333333333333333</v>
      </c>
      <c r="S469" s="531">
        <v>517.59999999999991</v>
      </c>
    </row>
    <row r="470" spans="1:19" ht="14.4" customHeight="1" x14ac:dyDescent="0.3">
      <c r="A470" s="525" t="s">
        <v>2162</v>
      </c>
      <c r="B470" s="526" t="s">
        <v>2194</v>
      </c>
      <c r="C470" s="526" t="s">
        <v>513</v>
      </c>
      <c r="D470" s="526" t="s">
        <v>733</v>
      </c>
      <c r="E470" s="526" t="s">
        <v>2164</v>
      </c>
      <c r="F470" s="526" t="s">
        <v>2211</v>
      </c>
      <c r="G470" s="526" t="s">
        <v>601</v>
      </c>
      <c r="H470" s="530"/>
      <c r="I470" s="530"/>
      <c r="J470" s="526"/>
      <c r="K470" s="526"/>
      <c r="L470" s="530">
        <v>0.05</v>
      </c>
      <c r="M470" s="530">
        <v>45.19</v>
      </c>
      <c r="N470" s="526">
        <v>1</v>
      </c>
      <c r="O470" s="526">
        <v>903.8</v>
      </c>
      <c r="P470" s="530">
        <v>0.05</v>
      </c>
      <c r="Q470" s="530">
        <v>45.19</v>
      </c>
      <c r="R470" s="544">
        <v>1</v>
      </c>
      <c r="S470" s="531">
        <v>903.8</v>
      </c>
    </row>
    <row r="471" spans="1:19" ht="14.4" customHeight="1" x14ac:dyDescent="0.3">
      <c r="A471" s="525" t="s">
        <v>2162</v>
      </c>
      <c r="B471" s="526" t="s">
        <v>2194</v>
      </c>
      <c r="C471" s="526" t="s">
        <v>513</v>
      </c>
      <c r="D471" s="526" t="s">
        <v>733</v>
      </c>
      <c r="E471" s="526" t="s">
        <v>2164</v>
      </c>
      <c r="F471" s="526" t="s">
        <v>2212</v>
      </c>
      <c r="G471" s="526" t="s">
        <v>607</v>
      </c>
      <c r="H471" s="530">
        <v>9.0000000000000011E-2</v>
      </c>
      <c r="I471" s="530">
        <v>3010.37</v>
      </c>
      <c r="J471" s="526">
        <v>1.0448175091280143</v>
      </c>
      <c r="K471" s="526">
        <v>33448.555555555547</v>
      </c>
      <c r="L471" s="530">
        <v>0.08</v>
      </c>
      <c r="M471" s="530">
        <v>2881.24</v>
      </c>
      <c r="N471" s="526">
        <v>1</v>
      </c>
      <c r="O471" s="526">
        <v>36015.5</v>
      </c>
      <c r="P471" s="530">
        <v>0.14000000000000001</v>
      </c>
      <c r="Q471" s="530">
        <v>5129.67</v>
      </c>
      <c r="R471" s="544">
        <v>1.7803688689591983</v>
      </c>
      <c r="S471" s="531">
        <v>36640.5</v>
      </c>
    </row>
    <row r="472" spans="1:19" ht="14.4" customHeight="1" x14ac:dyDescent="0.3">
      <c r="A472" s="525" t="s">
        <v>2162</v>
      </c>
      <c r="B472" s="526" t="s">
        <v>2194</v>
      </c>
      <c r="C472" s="526" t="s">
        <v>513</v>
      </c>
      <c r="D472" s="526" t="s">
        <v>733</v>
      </c>
      <c r="E472" s="526" t="s">
        <v>2175</v>
      </c>
      <c r="F472" s="526" t="s">
        <v>2241</v>
      </c>
      <c r="G472" s="526" t="s">
        <v>2242</v>
      </c>
      <c r="H472" s="530">
        <v>1</v>
      </c>
      <c r="I472" s="530">
        <v>197</v>
      </c>
      <c r="J472" s="526">
        <v>0.96097560975609753</v>
      </c>
      <c r="K472" s="526">
        <v>197</v>
      </c>
      <c r="L472" s="530">
        <v>1</v>
      </c>
      <c r="M472" s="530">
        <v>205</v>
      </c>
      <c r="N472" s="526">
        <v>1</v>
      </c>
      <c r="O472" s="526">
        <v>205</v>
      </c>
      <c r="P472" s="530"/>
      <c r="Q472" s="530"/>
      <c r="R472" s="544"/>
      <c r="S472" s="531"/>
    </row>
    <row r="473" spans="1:19" ht="14.4" customHeight="1" x14ac:dyDescent="0.3">
      <c r="A473" s="525" t="s">
        <v>2162</v>
      </c>
      <c r="B473" s="526" t="s">
        <v>2194</v>
      </c>
      <c r="C473" s="526" t="s">
        <v>513</v>
      </c>
      <c r="D473" s="526" t="s">
        <v>733</v>
      </c>
      <c r="E473" s="526" t="s">
        <v>2175</v>
      </c>
      <c r="F473" s="526" t="s">
        <v>2243</v>
      </c>
      <c r="G473" s="526" t="s">
        <v>2244</v>
      </c>
      <c r="H473" s="530">
        <v>71</v>
      </c>
      <c r="I473" s="530">
        <v>14697</v>
      </c>
      <c r="J473" s="526">
        <v>1.5</v>
      </c>
      <c r="K473" s="526">
        <v>207</v>
      </c>
      <c r="L473" s="530">
        <v>46</v>
      </c>
      <c r="M473" s="530">
        <v>9798</v>
      </c>
      <c r="N473" s="526">
        <v>1</v>
      </c>
      <c r="O473" s="526">
        <v>213</v>
      </c>
      <c r="P473" s="530">
        <v>45</v>
      </c>
      <c r="Q473" s="530">
        <v>9585</v>
      </c>
      <c r="R473" s="544">
        <v>0.97826086956521741</v>
      </c>
      <c r="S473" s="531">
        <v>213</v>
      </c>
    </row>
    <row r="474" spans="1:19" ht="14.4" customHeight="1" x14ac:dyDescent="0.3">
      <c r="A474" s="525" t="s">
        <v>2162</v>
      </c>
      <c r="B474" s="526" t="s">
        <v>2194</v>
      </c>
      <c r="C474" s="526" t="s">
        <v>513</v>
      </c>
      <c r="D474" s="526" t="s">
        <v>733</v>
      </c>
      <c r="E474" s="526" t="s">
        <v>2175</v>
      </c>
      <c r="F474" s="526" t="s">
        <v>2245</v>
      </c>
      <c r="G474" s="526" t="s">
        <v>2246</v>
      </c>
      <c r="H474" s="530">
        <v>96</v>
      </c>
      <c r="I474" s="530">
        <v>14496</v>
      </c>
      <c r="J474" s="526">
        <v>0.95431204739960496</v>
      </c>
      <c r="K474" s="526">
        <v>151</v>
      </c>
      <c r="L474" s="530">
        <v>98</v>
      </c>
      <c r="M474" s="530">
        <v>15190</v>
      </c>
      <c r="N474" s="526">
        <v>1</v>
      </c>
      <c r="O474" s="526">
        <v>155</v>
      </c>
      <c r="P474" s="530">
        <v>88</v>
      </c>
      <c r="Q474" s="530">
        <v>13640</v>
      </c>
      <c r="R474" s="544">
        <v>0.89795918367346939</v>
      </c>
      <c r="S474" s="531">
        <v>155</v>
      </c>
    </row>
    <row r="475" spans="1:19" ht="14.4" customHeight="1" x14ac:dyDescent="0.3">
      <c r="A475" s="525" t="s">
        <v>2162</v>
      </c>
      <c r="B475" s="526" t="s">
        <v>2194</v>
      </c>
      <c r="C475" s="526" t="s">
        <v>513</v>
      </c>
      <c r="D475" s="526" t="s">
        <v>733</v>
      </c>
      <c r="E475" s="526" t="s">
        <v>2175</v>
      </c>
      <c r="F475" s="526" t="s">
        <v>2247</v>
      </c>
      <c r="G475" s="526" t="s">
        <v>2248</v>
      </c>
      <c r="H475" s="530">
        <v>88</v>
      </c>
      <c r="I475" s="530">
        <v>16104</v>
      </c>
      <c r="J475" s="526">
        <v>1.1331269349845201</v>
      </c>
      <c r="K475" s="526">
        <v>183</v>
      </c>
      <c r="L475" s="530">
        <v>76</v>
      </c>
      <c r="M475" s="530">
        <v>14212</v>
      </c>
      <c r="N475" s="526">
        <v>1</v>
      </c>
      <c r="O475" s="526">
        <v>187</v>
      </c>
      <c r="P475" s="530">
        <v>67</v>
      </c>
      <c r="Q475" s="530">
        <v>12529</v>
      </c>
      <c r="R475" s="544">
        <v>0.88157894736842102</v>
      </c>
      <c r="S475" s="531">
        <v>187</v>
      </c>
    </row>
    <row r="476" spans="1:19" ht="14.4" customHeight="1" x14ac:dyDescent="0.3">
      <c r="A476" s="525" t="s">
        <v>2162</v>
      </c>
      <c r="B476" s="526" t="s">
        <v>2194</v>
      </c>
      <c r="C476" s="526" t="s">
        <v>513</v>
      </c>
      <c r="D476" s="526" t="s">
        <v>733</v>
      </c>
      <c r="E476" s="526" t="s">
        <v>2175</v>
      </c>
      <c r="F476" s="526" t="s">
        <v>2249</v>
      </c>
      <c r="G476" s="526" t="s">
        <v>2250</v>
      </c>
      <c r="H476" s="530">
        <v>35</v>
      </c>
      <c r="I476" s="530">
        <v>4375</v>
      </c>
      <c r="J476" s="526">
        <v>0.65730168269230771</v>
      </c>
      <c r="K476" s="526">
        <v>125</v>
      </c>
      <c r="L476" s="530">
        <v>52</v>
      </c>
      <c r="M476" s="530">
        <v>6656</v>
      </c>
      <c r="N476" s="526">
        <v>1</v>
      </c>
      <c r="O476" s="526">
        <v>128</v>
      </c>
      <c r="P476" s="530">
        <v>37</v>
      </c>
      <c r="Q476" s="530">
        <v>4736</v>
      </c>
      <c r="R476" s="544">
        <v>0.71153846153846156</v>
      </c>
      <c r="S476" s="531">
        <v>128</v>
      </c>
    </row>
    <row r="477" spans="1:19" ht="14.4" customHeight="1" x14ac:dyDescent="0.3">
      <c r="A477" s="525" t="s">
        <v>2162</v>
      </c>
      <c r="B477" s="526" t="s">
        <v>2194</v>
      </c>
      <c r="C477" s="526" t="s">
        <v>513</v>
      </c>
      <c r="D477" s="526" t="s">
        <v>733</v>
      </c>
      <c r="E477" s="526" t="s">
        <v>2175</v>
      </c>
      <c r="F477" s="526" t="s">
        <v>2251</v>
      </c>
      <c r="G477" s="526" t="s">
        <v>2252</v>
      </c>
      <c r="H477" s="530">
        <v>343</v>
      </c>
      <c r="I477" s="530">
        <v>75117</v>
      </c>
      <c r="J477" s="526">
        <v>0.97920794660548549</v>
      </c>
      <c r="K477" s="526">
        <v>219</v>
      </c>
      <c r="L477" s="530">
        <v>344</v>
      </c>
      <c r="M477" s="530">
        <v>76712</v>
      </c>
      <c r="N477" s="526">
        <v>1</v>
      </c>
      <c r="O477" s="526">
        <v>223</v>
      </c>
      <c r="P477" s="530">
        <v>59</v>
      </c>
      <c r="Q477" s="530">
        <v>13157</v>
      </c>
      <c r="R477" s="544">
        <v>0.17151162790697674</v>
      </c>
      <c r="S477" s="531">
        <v>223</v>
      </c>
    </row>
    <row r="478" spans="1:19" ht="14.4" customHeight="1" x14ac:dyDescent="0.3">
      <c r="A478" s="525" t="s">
        <v>2162</v>
      </c>
      <c r="B478" s="526" t="s">
        <v>2194</v>
      </c>
      <c r="C478" s="526" t="s">
        <v>513</v>
      </c>
      <c r="D478" s="526" t="s">
        <v>733</v>
      </c>
      <c r="E478" s="526" t="s">
        <v>2175</v>
      </c>
      <c r="F478" s="526" t="s">
        <v>2253</v>
      </c>
      <c r="G478" s="526" t="s">
        <v>2254</v>
      </c>
      <c r="H478" s="530">
        <v>30</v>
      </c>
      <c r="I478" s="530">
        <v>6570</v>
      </c>
      <c r="J478" s="526">
        <v>1.1784753363228699</v>
      </c>
      <c r="K478" s="526">
        <v>219</v>
      </c>
      <c r="L478" s="530">
        <v>25</v>
      </c>
      <c r="M478" s="530">
        <v>5575</v>
      </c>
      <c r="N478" s="526">
        <v>1</v>
      </c>
      <c r="O478" s="526">
        <v>223</v>
      </c>
      <c r="P478" s="530">
        <v>18</v>
      </c>
      <c r="Q478" s="530">
        <v>4014</v>
      </c>
      <c r="R478" s="544">
        <v>0.72</v>
      </c>
      <c r="S478" s="531">
        <v>223</v>
      </c>
    </row>
    <row r="479" spans="1:19" ht="14.4" customHeight="1" x14ac:dyDescent="0.3">
      <c r="A479" s="525" t="s">
        <v>2162</v>
      </c>
      <c r="B479" s="526" t="s">
        <v>2194</v>
      </c>
      <c r="C479" s="526" t="s">
        <v>513</v>
      </c>
      <c r="D479" s="526" t="s">
        <v>733</v>
      </c>
      <c r="E479" s="526" t="s">
        <v>2175</v>
      </c>
      <c r="F479" s="526" t="s">
        <v>2257</v>
      </c>
      <c r="G479" s="526" t="s">
        <v>2258</v>
      </c>
      <c r="H479" s="530">
        <v>118</v>
      </c>
      <c r="I479" s="530">
        <v>26078</v>
      </c>
      <c r="J479" s="526">
        <v>0.83987117552334944</v>
      </c>
      <c r="K479" s="526">
        <v>221</v>
      </c>
      <c r="L479" s="530">
        <v>138</v>
      </c>
      <c r="M479" s="530">
        <v>31050</v>
      </c>
      <c r="N479" s="526">
        <v>1</v>
      </c>
      <c r="O479" s="526">
        <v>225</v>
      </c>
      <c r="P479" s="530">
        <v>137</v>
      </c>
      <c r="Q479" s="530">
        <v>30825</v>
      </c>
      <c r="R479" s="544">
        <v>0.99275362318840576</v>
      </c>
      <c r="S479" s="531">
        <v>225</v>
      </c>
    </row>
    <row r="480" spans="1:19" ht="14.4" customHeight="1" x14ac:dyDescent="0.3">
      <c r="A480" s="525" t="s">
        <v>2162</v>
      </c>
      <c r="B480" s="526" t="s">
        <v>2194</v>
      </c>
      <c r="C480" s="526" t="s">
        <v>513</v>
      </c>
      <c r="D480" s="526" t="s">
        <v>733</v>
      </c>
      <c r="E480" s="526" t="s">
        <v>2175</v>
      </c>
      <c r="F480" s="526" t="s">
        <v>2259</v>
      </c>
      <c r="G480" s="526" t="s">
        <v>2260</v>
      </c>
      <c r="H480" s="530">
        <v>14</v>
      </c>
      <c r="I480" s="530">
        <v>8582</v>
      </c>
      <c r="J480" s="526"/>
      <c r="K480" s="526">
        <v>613</v>
      </c>
      <c r="L480" s="530"/>
      <c r="M480" s="530"/>
      <c r="N480" s="526"/>
      <c r="O480" s="526"/>
      <c r="P480" s="530">
        <v>2</v>
      </c>
      <c r="Q480" s="530">
        <v>1252</v>
      </c>
      <c r="R480" s="544"/>
      <c r="S480" s="531">
        <v>626</v>
      </c>
    </row>
    <row r="481" spans="1:19" ht="14.4" customHeight="1" x14ac:dyDescent="0.3">
      <c r="A481" s="525" t="s">
        <v>2162</v>
      </c>
      <c r="B481" s="526" t="s">
        <v>2194</v>
      </c>
      <c r="C481" s="526" t="s">
        <v>513</v>
      </c>
      <c r="D481" s="526" t="s">
        <v>733</v>
      </c>
      <c r="E481" s="526" t="s">
        <v>2175</v>
      </c>
      <c r="F481" s="526" t="s">
        <v>2267</v>
      </c>
      <c r="G481" s="526" t="s">
        <v>2268</v>
      </c>
      <c r="H481" s="530"/>
      <c r="I481" s="530"/>
      <c r="J481" s="526"/>
      <c r="K481" s="526"/>
      <c r="L481" s="530"/>
      <c r="M481" s="530"/>
      <c r="N481" s="526"/>
      <c r="O481" s="526"/>
      <c r="P481" s="530">
        <v>1</v>
      </c>
      <c r="Q481" s="530">
        <v>484</v>
      </c>
      <c r="R481" s="544"/>
      <c r="S481" s="531">
        <v>484</v>
      </c>
    </row>
    <row r="482" spans="1:19" ht="14.4" customHeight="1" x14ac:dyDescent="0.3">
      <c r="A482" s="525" t="s">
        <v>2162</v>
      </c>
      <c r="B482" s="526" t="s">
        <v>2194</v>
      </c>
      <c r="C482" s="526" t="s">
        <v>513</v>
      </c>
      <c r="D482" s="526" t="s">
        <v>733</v>
      </c>
      <c r="E482" s="526" t="s">
        <v>2175</v>
      </c>
      <c r="F482" s="526" t="s">
        <v>2275</v>
      </c>
      <c r="G482" s="526" t="s">
        <v>2276</v>
      </c>
      <c r="H482" s="530">
        <v>105</v>
      </c>
      <c r="I482" s="530">
        <v>35385</v>
      </c>
      <c r="J482" s="526">
        <v>1.1148393194706994</v>
      </c>
      <c r="K482" s="526">
        <v>337</v>
      </c>
      <c r="L482" s="530">
        <v>92</v>
      </c>
      <c r="M482" s="530">
        <v>31740</v>
      </c>
      <c r="N482" s="526">
        <v>1</v>
      </c>
      <c r="O482" s="526">
        <v>345</v>
      </c>
      <c r="P482" s="530">
        <v>129</v>
      </c>
      <c r="Q482" s="530">
        <v>44505</v>
      </c>
      <c r="R482" s="544">
        <v>1.4021739130434783</v>
      </c>
      <c r="S482" s="531">
        <v>345</v>
      </c>
    </row>
    <row r="483" spans="1:19" ht="14.4" customHeight="1" x14ac:dyDescent="0.3">
      <c r="A483" s="525" t="s">
        <v>2162</v>
      </c>
      <c r="B483" s="526" t="s">
        <v>2194</v>
      </c>
      <c r="C483" s="526" t="s">
        <v>513</v>
      </c>
      <c r="D483" s="526" t="s">
        <v>733</v>
      </c>
      <c r="E483" s="526" t="s">
        <v>2175</v>
      </c>
      <c r="F483" s="526" t="s">
        <v>2277</v>
      </c>
      <c r="G483" s="526" t="s">
        <v>2278</v>
      </c>
      <c r="H483" s="530">
        <v>11</v>
      </c>
      <c r="I483" s="530">
        <v>9207</v>
      </c>
      <c r="J483" s="526">
        <v>0.75417758846657934</v>
      </c>
      <c r="K483" s="526">
        <v>837</v>
      </c>
      <c r="L483" s="530">
        <v>14</v>
      </c>
      <c r="M483" s="530">
        <v>12208</v>
      </c>
      <c r="N483" s="526">
        <v>1</v>
      </c>
      <c r="O483" s="526">
        <v>872</v>
      </c>
      <c r="P483" s="530">
        <v>9</v>
      </c>
      <c r="Q483" s="530">
        <v>7857</v>
      </c>
      <c r="R483" s="544">
        <v>0.64359436435124506</v>
      </c>
      <c r="S483" s="531">
        <v>873</v>
      </c>
    </row>
    <row r="484" spans="1:19" ht="14.4" customHeight="1" x14ac:dyDescent="0.3">
      <c r="A484" s="525" t="s">
        <v>2162</v>
      </c>
      <c r="B484" s="526" t="s">
        <v>2194</v>
      </c>
      <c r="C484" s="526" t="s">
        <v>513</v>
      </c>
      <c r="D484" s="526" t="s">
        <v>733</v>
      </c>
      <c r="E484" s="526" t="s">
        <v>2175</v>
      </c>
      <c r="F484" s="526" t="s">
        <v>2281</v>
      </c>
      <c r="G484" s="526" t="s">
        <v>2282</v>
      </c>
      <c r="H484" s="530">
        <v>6</v>
      </c>
      <c r="I484" s="530">
        <v>7686</v>
      </c>
      <c r="J484" s="526">
        <v>2.9721577726218098</v>
      </c>
      <c r="K484" s="526">
        <v>1281</v>
      </c>
      <c r="L484" s="530">
        <v>2</v>
      </c>
      <c r="M484" s="530">
        <v>2586</v>
      </c>
      <c r="N484" s="526">
        <v>1</v>
      </c>
      <c r="O484" s="526">
        <v>1293</v>
      </c>
      <c r="P484" s="530">
        <v>5</v>
      </c>
      <c r="Q484" s="530">
        <v>6470</v>
      </c>
      <c r="R484" s="544">
        <v>2.5019334880123743</v>
      </c>
      <c r="S484" s="531">
        <v>1294</v>
      </c>
    </row>
    <row r="485" spans="1:19" ht="14.4" customHeight="1" x14ac:dyDescent="0.3">
      <c r="A485" s="525" t="s">
        <v>2162</v>
      </c>
      <c r="B485" s="526" t="s">
        <v>2194</v>
      </c>
      <c r="C485" s="526" t="s">
        <v>513</v>
      </c>
      <c r="D485" s="526" t="s">
        <v>733</v>
      </c>
      <c r="E485" s="526" t="s">
        <v>2175</v>
      </c>
      <c r="F485" s="526" t="s">
        <v>2283</v>
      </c>
      <c r="G485" s="526" t="s">
        <v>2284</v>
      </c>
      <c r="H485" s="530">
        <v>6</v>
      </c>
      <c r="I485" s="530">
        <v>7002</v>
      </c>
      <c r="J485" s="526">
        <v>2.9745114698385726</v>
      </c>
      <c r="K485" s="526">
        <v>1167</v>
      </c>
      <c r="L485" s="530">
        <v>2</v>
      </c>
      <c r="M485" s="530">
        <v>2354</v>
      </c>
      <c r="N485" s="526">
        <v>1</v>
      </c>
      <c r="O485" s="526">
        <v>1177</v>
      </c>
      <c r="P485" s="530">
        <v>3</v>
      </c>
      <c r="Q485" s="530">
        <v>3534</v>
      </c>
      <c r="R485" s="544">
        <v>1.5012744265080713</v>
      </c>
      <c r="S485" s="531">
        <v>1178</v>
      </c>
    </row>
    <row r="486" spans="1:19" ht="14.4" customHeight="1" x14ac:dyDescent="0.3">
      <c r="A486" s="525" t="s">
        <v>2162</v>
      </c>
      <c r="B486" s="526" t="s">
        <v>2194</v>
      </c>
      <c r="C486" s="526" t="s">
        <v>513</v>
      </c>
      <c r="D486" s="526" t="s">
        <v>733</v>
      </c>
      <c r="E486" s="526" t="s">
        <v>2175</v>
      </c>
      <c r="F486" s="526" t="s">
        <v>2285</v>
      </c>
      <c r="G486" s="526" t="s">
        <v>2286</v>
      </c>
      <c r="H486" s="530">
        <v>138</v>
      </c>
      <c r="I486" s="530">
        <v>700488</v>
      </c>
      <c r="J486" s="526">
        <v>0.91162725324150529</v>
      </c>
      <c r="K486" s="526">
        <v>5076</v>
      </c>
      <c r="L486" s="530">
        <v>149</v>
      </c>
      <c r="M486" s="530">
        <v>768393</v>
      </c>
      <c r="N486" s="526">
        <v>1</v>
      </c>
      <c r="O486" s="526">
        <v>5157</v>
      </c>
      <c r="P486" s="530">
        <v>186</v>
      </c>
      <c r="Q486" s="530">
        <v>959202</v>
      </c>
      <c r="R486" s="544">
        <v>1.2483221476510067</v>
      </c>
      <c r="S486" s="531">
        <v>5157</v>
      </c>
    </row>
    <row r="487" spans="1:19" ht="14.4" customHeight="1" x14ac:dyDescent="0.3">
      <c r="A487" s="525" t="s">
        <v>2162</v>
      </c>
      <c r="B487" s="526" t="s">
        <v>2194</v>
      </c>
      <c r="C487" s="526" t="s">
        <v>513</v>
      </c>
      <c r="D487" s="526" t="s">
        <v>733</v>
      </c>
      <c r="E487" s="526" t="s">
        <v>2175</v>
      </c>
      <c r="F487" s="526" t="s">
        <v>2289</v>
      </c>
      <c r="G487" s="526" t="s">
        <v>2290</v>
      </c>
      <c r="H487" s="530">
        <v>3</v>
      </c>
      <c r="I487" s="530">
        <v>16548</v>
      </c>
      <c r="J487" s="526">
        <v>0.5888967971530249</v>
      </c>
      <c r="K487" s="526">
        <v>5516</v>
      </c>
      <c r="L487" s="530">
        <v>5</v>
      </c>
      <c r="M487" s="530">
        <v>28100</v>
      </c>
      <c r="N487" s="526">
        <v>1</v>
      </c>
      <c r="O487" s="526">
        <v>5620</v>
      </c>
      <c r="P487" s="530">
        <v>4</v>
      </c>
      <c r="Q487" s="530">
        <v>22480</v>
      </c>
      <c r="R487" s="544">
        <v>0.8</v>
      </c>
      <c r="S487" s="531">
        <v>5620</v>
      </c>
    </row>
    <row r="488" spans="1:19" ht="14.4" customHeight="1" x14ac:dyDescent="0.3">
      <c r="A488" s="525" t="s">
        <v>2162</v>
      </c>
      <c r="B488" s="526" t="s">
        <v>2194</v>
      </c>
      <c r="C488" s="526" t="s">
        <v>513</v>
      </c>
      <c r="D488" s="526" t="s">
        <v>733</v>
      </c>
      <c r="E488" s="526" t="s">
        <v>2175</v>
      </c>
      <c r="F488" s="526" t="s">
        <v>2291</v>
      </c>
      <c r="G488" s="526" t="s">
        <v>2292</v>
      </c>
      <c r="H488" s="530"/>
      <c r="I488" s="530"/>
      <c r="J488" s="526"/>
      <c r="K488" s="526"/>
      <c r="L488" s="530">
        <v>2</v>
      </c>
      <c r="M488" s="530">
        <v>222</v>
      </c>
      <c r="N488" s="526">
        <v>1</v>
      </c>
      <c r="O488" s="526">
        <v>111</v>
      </c>
      <c r="P488" s="530">
        <v>1</v>
      </c>
      <c r="Q488" s="530">
        <v>111</v>
      </c>
      <c r="R488" s="544">
        <v>0.5</v>
      </c>
      <c r="S488" s="531">
        <v>111</v>
      </c>
    </row>
    <row r="489" spans="1:19" ht="14.4" customHeight="1" x14ac:dyDescent="0.3">
      <c r="A489" s="525" t="s">
        <v>2162</v>
      </c>
      <c r="B489" s="526" t="s">
        <v>2194</v>
      </c>
      <c r="C489" s="526" t="s">
        <v>513</v>
      </c>
      <c r="D489" s="526" t="s">
        <v>733</v>
      </c>
      <c r="E489" s="526" t="s">
        <v>2175</v>
      </c>
      <c r="F489" s="526" t="s">
        <v>2295</v>
      </c>
      <c r="G489" s="526" t="s">
        <v>2296</v>
      </c>
      <c r="H489" s="530">
        <v>311</v>
      </c>
      <c r="I489" s="530">
        <v>54425</v>
      </c>
      <c r="J489" s="526">
        <v>0.9823829894767242</v>
      </c>
      <c r="K489" s="526">
        <v>175</v>
      </c>
      <c r="L489" s="530">
        <v>313</v>
      </c>
      <c r="M489" s="530">
        <v>55401</v>
      </c>
      <c r="N489" s="526">
        <v>1</v>
      </c>
      <c r="O489" s="526">
        <v>177</v>
      </c>
      <c r="P489" s="530">
        <v>280</v>
      </c>
      <c r="Q489" s="530">
        <v>49560</v>
      </c>
      <c r="R489" s="544">
        <v>0.89456869009584661</v>
      </c>
      <c r="S489" s="531">
        <v>177</v>
      </c>
    </row>
    <row r="490" spans="1:19" ht="14.4" customHeight="1" x14ac:dyDescent="0.3">
      <c r="A490" s="525" t="s">
        <v>2162</v>
      </c>
      <c r="B490" s="526" t="s">
        <v>2194</v>
      </c>
      <c r="C490" s="526" t="s">
        <v>513</v>
      </c>
      <c r="D490" s="526" t="s">
        <v>733</v>
      </c>
      <c r="E490" s="526" t="s">
        <v>2175</v>
      </c>
      <c r="F490" s="526" t="s">
        <v>2297</v>
      </c>
      <c r="G490" s="526" t="s">
        <v>2298</v>
      </c>
      <c r="H490" s="530">
        <v>74</v>
      </c>
      <c r="I490" s="530">
        <v>148074</v>
      </c>
      <c r="J490" s="526">
        <v>0.79452481112637363</v>
      </c>
      <c r="K490" s="526">
        <v>2001</v>
      </c>
      <c r="L490" s="530">
        <v>91</v>
      </c>
      <c r="M490" s="530">
        <v>186368</v>
      </c>
      <c r="N490" s="526">
        <v>1</v>
      </c>
      <c r="O490" s="526">
        <v>2048</v>
      </c>
      <c r="P490" s="530">
        <v>103</v>
      </c>
      <c r="Q490" s="530">
        <v>211047</v>
      </c>
      <c r="R490" s="544">
        <v>1.1324208018543955</v>
      </c>
      <c r="S490" s="531">
        <v>2049</v>
      </c>
    </row>
    <row r="491" spans="1:19" ht="14.4" customHeight="1" x14ac:dyDescent="0.3">
      <c r="A491" s="525" t="s">
        <v>2162</v>
      </c>
      <c r="B491" s="526" t="s">
        <v>2194</v>
      </c>
      <c r="C491" s="526" t="s">
        <v>513</v>
      </c>
      <c r="D491" s="526" t="s">
        <v>733</v>
      </c>
      <c r="E491" s="526" t="s">
        <v>2175</v>
      </c>
      <c r="F491" s="526" t="s">
        <v>2299</v>
      </c>
      <c r="G491" s="526" t="s">
        <v>2300</v>
      </c>
      <c r="H491" s="530">
        <v>105</v>
      </c>
      <c r="I491" s="530">
        <v>35385</v>
      </c>
      <c r="J491" s="526">
        <v>1.367536231884058</v>
      </c>
      <c r="K491" s="526">
        <v>337</v>
      </c>
      <c r="L491" s="530">
        <v>75</v>
      </c>
      <c r="M491" s="530">
        <v>25875</v>
      </c>
      <c r="N491" s="526">
        <v>1</v>
      </c>
      <c r="O491" s="526">
        <v>345</v>
      </c>
      <c r="P491" s="530">
        <v>120</v>
      </c>
      <c r="Q491" s="530">
        <v>41400</v>
      </c>
      <c r="R491" s="544">
        <v>1.6</v>
      </c>
      <c r="S491" s="531">
        <v>345</v>
      </c>
    </row>
    <row r="492" spans="1:19" ht="14.4" customHeight="1" x14ac:dyDescent="0.3">
      <c r="A492" s="525" t="s">
        <v>2162</v>
      </c>
      <c r="B492" s="526" t="s">
        <v>2194</v>
      </c>
      <c r="C492" s="526" t="s">
        <v>513</v>
      </c>
      <c r="D492" s="526" t="s">
        <v>733</v>
      </c>
      <c r="E492" s="526" t="s">
        <v>2175</v>
      </c>
      <c r="F492" s="526" t="s">
        <v>2301</v>
      </c>
      <c r="G492" s="526" t="s">
        <v>2302</v>
      </c>
      <c r="H492" s="530">
        <v>3</v>
      </c>
      <c r="I492" s="530">
        <v>885</v>
      </c>
      <c r="J492" s="526">
        <v>0.36034201954397393</v>
      </c>
      <c r="K492" s="526">
        <v>295</v>
      </c>
      <c r="L492" s="530">
        <v>8</v>
      </c>
      <c r="M492" s="530">
        <v>2456</v>
      </c>
      <c r="N492" s="526">
        <v>1</v>
      </c>
      <c r="O492" s="526">
        <v>307</v>
      </c>
      <c r="P492" s="530">
        <v>6</v>
      </c>
      <c r="Q492" s="530">
        <v>1848</v>
      </c>
      <c r="R492" s="544">
        <v>0.75244299674267101</v>
      </c>
      <c r="S492" s="531">
        <v>308</v>
      </c>
    </row>
    <row r="493" spans="1:19" ht="14.4" customHeight="1" x14ac:dyDescent="0.3">
      <c r="A493" s="525" t="s">
        <v>2162</v>
      </c>
      <c r="B493" s="526" t="s">
        <v>2194</v>
      </c>
      <c r="C493" s="526" t="s">
        <v>513</v>
      </c>
      <c r="D493" s="526" t="s">
        <v>733</v>
      </c>
      <c r="E493" s="526" t="s">
        <v>2175</v>
      </c>
      <c r="F493" s="526" t="s">
        <v>2303</v>
      </c>
      <c r="G493" s="526" t="s">
        <v>2304</v>
      </c>
      <c r="H493" s="530">
        <v>19</v>
      </c>
      <c r="I493" s="530">
        <v>51224</v>
      </c>
      <c r="J493" s="526">
        <v>0.89153439153439151</v>
      </c>
      <c r="K493" s="526">
        <v>2696</v>
      </c>
      <c r="L493" s="530">
        <v>21</v>
      </c>
      <c r="M493" s="530">
        <v>57456</v>
      </c>
      <c r="N493" s="526">
        <v>1</v>
      </c>
      <c r="O493" s="526">
        <v>2736</v>
      </c>
      <c r="P493" s="530">
        <v>17</v>
      </c>
      <c r="Q493" s="530">
        <v>46529</v>
      </c>
      <c r="R493" s="544">
        <v>0.80981968810916183</v>
      </c>
      <c r="S493" s="531">
        <v>2737</v>
      </c>
    </row>
    <row r="494" spans="1:19" ht="14.4" customHeight="1" x14ac:dyDescent="0.3">
      <c r="A494" s="525" t="s">
        <v>2162</v>
      </c>
      <c r="B494" s="526" t="s">
        <v>2194</v>
      </c>
      <c r="C494" s="526" t="s">
        <v>513</v>
      </c>
      <c r="D494" s="526" t="s">
        <v>733</v>
      </c>
      <c r="E494" s="526" t="s">
        <v>2175</v>
      </c>
      <c r="F494" s="526" t="s">
        <v>2305</v>
      </c>
      <c r="G494" s="526" t="s">
        <v>2306</v>
      </c>
      <c r="H494" s="530">
        <v>1</v>
      </c>
      <c r="I494" s="530">
        <v>5188</v>
      </c>
      <c r="J494" s="526">
        <v>0.98462706395900546</v>
      </c>
      <c r="K494" s="526">
        <v>5188</v>
      </c>
      <c r="L494" s="530">
        <v>1</v>
      </c>
      <c r="M494" s="530">
        <v>5269</v>
      </c>
      <c r="N494" s="526">
        <v>1</v>
      </c>
      <c r="O494" s="526">
        <v>5269</v>
      </c>
      <c r="P494" s="530"/>
      <c r="Q494" s="530"/>
      <c r="R494" s="544"/>
      <c r="S494" s="531"/>
    </row>
    <row r="495" spans="1:19" ht="14.4" customHeight="1" x14ac:dyDescent="0.3">
      <c r="A495" s="525" t="s">
        <v>2162</v>
      </c>
      <c r="B495" s="526" t="s">
        <v>2194</v>
      </c>
      <c r="C495" s="526" t="s">
        <v>513</v>
      </c>
      <c r="D495" s="526" t="s">
        <v>733</v>
      </c>
      <c r="E495" s="526" t="s">
        <v>2175</v>
      </c>
      <c r="F495" s="526" t="s">
        <v>2307</v>
      </c>
      <c r="G495" s="526" t="s">
        <v>2308</v>
      </c>
      <c r="H495" s="530">
        <v>1</v>
      </c>
      <c r="I495" s="530">
        <v>148</v>
      </c>
      <c r="J495" s="526">
        <v>0.48051948051948051</v>
      </c>
      <c r="K495" s="526">
        <v>148</v>
      </c>
      <c r="L495" s="530">
        <v>2</v>
      </c>
      <c r="M495" s="530">
        <v>308</v>
      </c>
      <c r="N495" s="526">
        <v>1</v>
      </c>
      <c r="O495" s="526">
        <v>154</v>
      </c>
      <c r="P495" s="530">
        <v>3</v>
      </c>
      <c r="Q495" s="530">
        <v>462</v>
      </c>
      <c r="R495" s="544">
        <v>1.5</v>
      </c>
      <c r="S495" s="531">
        <v>154</v>
      </c>
    </row>
    <row r="496" spans="1:19" ht="14.4" customHeight="1" x14ac:dyDescent="0.3">
      <c r="A496" s="525" t="s">
        <v>2162</v>
      </c>
      <c r="B496" s="526" t="s">
        <v>2194</v>
      </c>
      <c r="C496" s="526" t="s">
        <v>513</v>
      </c>
      <c r="D496" s="526" t="s">
        <v>733</v>
      </c>
      <c r="E496" s="526" t="s">
        <v>2175</v>
      </c>
      <c r="F496" s="526" t="s">
        <v>2309</v>
      </c>
      <c r="G496" s="526" t="s">
        <v>2310</v>
      </c>
      <c r="H496" s="530">
        <v>10</v>
      </c>
      <c r="I496" s="530">
        <v>6620</v>
      </c>
      <c r="J496" s="526"/>
      <c r="K496" s="526">
        <v>662</v>
      </c>
      <c r="L496" s="530"/>
      <c r="M496" s="530"/>
      <c r="N496" s="526"/>
      <c r="O496" s="526"/>
      <c r="P496" s="530"/>
      <c r="Q496" s="530"/>
      <c r="R496" s="544"/>
      <c r="S496" s="531"/>
    </row>
    <row r="497" spans="1:19" ht="14.4" customHeight="1" x14ac:dyDescent="0.3">
      <c r="A497" s="525" t="s">
        <v>2162</v>
      </c>
      <c r="B497" s="526" t="s">
        <v>2194</v>
      </c>
      <c r="C497" s="526" t="s">
        <v>513</v>
      </c>
      <c r="D497" s="526" t="s">
        <v>733</v>
      </c>
      <c r="E497" s="526" t="s">
        <v>2175</v>
      </c>
      <c r="F497" s="526" t="s">
        <v>2313</v>
      </c>
      <c r="G497" s="526" t="s">
        <v>2314</v>
      </c>
      <c r="H497" s="530">
        <v>187</v>
      </c>
      <c r="I497" s="530">
        <v>28237</v>
      </c>
      <c r="J497" s="526">
        <v>1.0177329248513245</v>
      </c>
      <c r="K497" s="526">
        <v>151</v>
      </c>
      <c r="L497" s="530">
        <v>179</v>
      </c>
      <c r="M497" s="530">
        <v>27745</v>
      </c>
      <c r="N497" s="526">
        <v>1</v>
      </c>
      <c r="O497" s="526">
        <v>155</v>
      </c>
      <c r="P497" s="530">
        <v>22</v>
      </c>
      <c r="Q497" s="530">
        <v>3410</v>
      </c>
      <c r="R497" s="544">
        <v>0.12290502793296089</v>
      </c>
      <c r="S497" s="531">
        <v>155</v>
      </c>
    </row>
    <row r="498" spans="1:19" ht="14.4" customHeight="1" x14ac:dyDescent="0.3">
      <c r="A498" s="525" t="s">
        <v>2162</v>
      </c>
      <c r="B498" s="526" t="s">
        <v>2194</v>
      </c>
      <c r="C498" s="526" t="s">
        <v>513</v>
      </c>
      <c r="D498" s="526" t="s">
        <v>733</v>
      </c>
      <c r="E498" s="526" t="s">
        <v>2175</v>
      </c>
      <c r="F498" s="526" t="s">
        <v>2315</v>
      </c>
      <c r="G498" s="526" t="s">
        <v>2316</v>
      </c>
      <c r="H498" s="530">
        <v>55</v>
      </c>
      <c r="I498" s="530">
        <v>10725</v>
      </c>
      <c r="J498" s="526">
        <v>1.2832017229002153</v>
      </c>
      <c r="K498" s="526">
        <v>195</v>
      </c>
      <c r="L498" s="530">
        <v>42</v>
      </c>
      <c r="M498" s="530">
        <v>8358</v>
      </c>
      <c r="N498" s="526">
        <v>1</v>
      </c>
      <c r="O498" s="526">
        <v>199</v>
      </c>
      <c r="P498" s="530">
        <v>18</v>
      </c>
      <c r="Q498" s="530">
        <v>3582</v>
      </c>
      <c r="R498" s="544">
        <v>0.42857142857142855</v>
      </c>
      <c r="S498" s="531">
        <v>199</v>
      </c>
    </row>
    <row r="499" spans="1:19" ht="14.4" customHeight="1" x14ac:dyDescent="0.3">
      <c r="A499" s="525" t="s">
        <v>2162</v>
      </c>
      <c r="B499" s="526" t="s">
        <v>2194</v>
      </c>
      <c r="C499" s="526" t="s">
        <v>513</v>
      </c>
      <c r="D499" s="526" t="s">
        <v>733</v>
      </c>
      <c r="E499" s="526" t="s">
        <v>2175</v>
      </c>
      <c r="F499" s="526" t="s">
        <v>2317</v>
      </c>
      <c r="G499" s="526" t="s">
        <v>2318</v>
      </c>
      <c r="H499" s="530">
        <v>1</v>
      </c>
      <c r="I499" s="530">
        <v>200</v>
      </c>
      <c r="J499" s="526">
        <v>5.4466230936819175E-2</v>
      </c>
      <c r="K499" s="526">
        <v>200</v>
      </c>
      <c r="L499" s="530">
        <v>18</v>
      </c>
      <c r="M499" s="530">
        <v>3672</v>
      </c>
      <c r="N499" s="526">
        <v>1</v>
      </c>
      <c r="O499" s="526">
        <v>204</v>
      </c>
      <c r="P499" s="530">
        <v>14</v>
      </c>
      <c r="Q499" s="530">
        <v>2856</v>
      </c>
      <c r="R499" s="544">
        <v>0.77777777777777779</v>
      </c>
      <c r="S499" s="531">
        <v>204</v>
      </c>
    </row>
    <row r="500" spans="1:19" ht="14.4" customHeight="1" x14ac:dyDescent="0.3">
      <c r="A500" s="525" t="s">
        <v>2162</v>
      </c>
      <c r="B500" s="526" t="s">
        <v>2194</v>
      </c>
      <c r="C500" s="526" t="s">
        <v>513</v>
      </c>
      <c r="D500" s="526" t="s">
        <v>733</v>
      </c>
      <c r="E500" s="526" t="s">
        <v>2175</v>
      </c>
      <c r="F500" s="526" t="s">
        <v>2319</v>
      </c>
      <c r="G500" s="526" t="s">
        <v>2320</v>
      </c>
      <c r="H500" s="530">
        <v>15</v>
      </c>
      <c r="I500" s="530">
        <v>6270</v>
      </c>
      <c r="J500" s="526">
        <v>14.71830985915493</v>
      </c>
      <c r="K500" s="526">
        <v>418</v>
      </c>
      <c r="L500" s="530">
        <v>1</v>
      </c>
      <c r="M500" s="530">
        <v>426</v>
      </c>
      <c r="N500" s="526">
        <v>1</v>
      </c>
      <c r="O500" s="526">
        <v>426</v>
      </c>
      <c r="P500" s="530">
        <v>2</v>
      </c>
      <c r="Q500" s="530">
        <v>852</v>
      </c>
      <c r="R500" s="544">
        <v>2</v>
      </c>
      <c r="S500" s="531">
        <v>426</v>
      </c>
    </row>
    <row r="501" spans="1:19" ht="14.4" customHeight="1" x14ac:dyDescent="0.3">
      <c r="A501" s="525" t="s">
        <v>2162</v>
      </c>
      <c r="B501" s="526" t="s">
        <v>2194</v>
      </c>
      <c r="C501" s="526" t="s">
        <v>513</v>
      </c>
      <c r="D501" s="526" t="s">
        <v>733</v>
      </c>
      <c r="E501" s="526" t="s">
        <v>2175</v>
      </c>
      <c r="F501" s="526" t="s">
        <v>2323</v>
      </c>
      <c r="G501" s="526" t="s">
        <v>2324</v>
      </c>
      <c r="H501" s="530">
        <v>89</v>
      </c>
      <c r="I501" s="530">
        <v>14151</v>
      </c>
      <c r="J501" s="526">
        <v>0.93350484860478922</v>
      </c>
      <c r="K501" s="526">
        <v>159</v>
      </c>
      <c r="L501" s="530">
        <v>93</v>
      </c>
      <c r="M501" s="530">
        <v>15159</v>
      </c>
      <c r="N501" s="526">
        <v>1</v>
      </c>
      <c r="O501" s="526">
        <v>163</v>
      </c>
      <c r="P501" s="530">
        <v>89</v>
      </c>
      <c r="Q501" s="530">
        <v>14507</v>
      </c>
      <c r="R501" s="544">
        <v>0.956989247311828</v>
      </c>
      <c r="S501" s="531">
        <v>163</v>
      </c>
    </row>
    <row r="502" spans="1:19" ht="14.4" customHeight="1" x14ac:dyDescent="0.3">
      <c r="A502" s="525" t="s">
        <v>2162</v>
      </c>
      <c r="B502" s="526" t="s">
        <v>2194</v>
      </c>
      <c r="C502" s="526" t="s">
        <v>513</v>
      </c>
      <c r="D502" s="526" t="s">
        <v>733</v>
      </c>
      <c r="E502" s="526" t="s">
        <v>2175</v>
      </c>
      <c r="F502" s="526" t="s">
        <v>2325</v>
      </c>
      <c r="G502" s="526" t="s">
        <v>2326</v>
      </c>
      <c r="H502" s="530"/>
      <c r="I502" s="530"/>
      <c r="J502" s="526"/>
      <c r="K502" s="526"/>
      <c r="L502" s="530">
        <v>1</v>
      </c>
      <c r="M502" s="530">
        <v>436</v>
      </c>
      <c r="N502" s="526">
        <v>1</v>
      </c>
      <c r="O502" s="526">
        <v>436</v>
      </c>
      <c r="P502" s="530"/>
      <c r="Q502" s="530"/>
      <c r="R502" s="544"/>
      <c r="S502" s="531"/>
    </row>
    <row r="503" spans="1:19" ht="14.4" customHeight="1" x14ac:dyDescent="0.3">
      <c r="A503" s="525" t="s">
        <v>2162</v>
      </c>
      <c r="B503" s="526" t="s">
        <v>2194</v>
      </c>
      <c r="C503" s="526" t="s">
        <v>513</v>
      </c>
      <c r="D503" s="526" t="s">
        <v>733</v>
      </c>
      <c r="E503" s="526" t="s">
        <v>2175</v>
      </c>
      <c r="F503" s="526" t="s">
        <v>2327</v>
      </c>
      <c r="G503" s="526" t="s">
        <v>2328</v>
      </c>
      <c r="H503" s="530">
        <v>25</v>
      </c>
      <c r="I503" s="530">
        <v>53075</v>
      </c>
      <c r="J503" s="526">
        <v>1.0266751779634788</v>
      </c>
      <c r="K503" s="526">
        <v>2123</v>
      </c>
      <c r="L503" s="530">
        <v>24</v>
      </c>
      <c r="M503" s="530">
        <v>51696</v>
      </c>
      <c r="N503" s="526">
        <v>1</v>
      </c>
      <c r="O503" s="526">
        <v>2154</v>
      </c>
      <c r="P503" s="530">
        <v>34</v>
      </c>
      <c r="Q503" s="530">
        <v>73270</v>
      </c>
      <c r="R503" s="544">
        <v>1.4173243577839678</v>
      </c>
      <c r="S503" s="531">
        <v>2155</v>
      </c>
    </row>
    <row r="504" spans="1:19" ht="14.4" customHeight="1" x14ac:dyDescent="0.3">
      <c r="A504" s="525" t="s">
        <v>2162</v>
      </c>
      <c r="B504" s="526" t="s">
        <v>2194</v>
      </c>
      <c r="C504" s="526" t="s">
        <v>513</v>
      </c>
      <c r="D504" s="526" t="s">
        <v>733</v>
      </c>
      <c r="E504" s="526" t="s">
        <v>2175</v>
      </c>
      <c r="F504" s="526" t="s">
        <v>2329</v>
      </c>
      <c r="G504" s="526" t="s">
        <v>2330</v>
      </c>
      <c r="H504" s="530">
        <v>8</v>
      </c>
      <c r="I504" s="530">
        <v>1272</v>
      </c>
      <c r="J504" s="526">
        <v>1.3006134969325154</v>
      </c>
      <c r="K504" s="526">
        <v>159</v>
      </c>
      <c r="L504" s="530">
        <v>6</v>
      </c>
      <c r="M504" s="530">
        <v>978</v>
      </c>
      <c r="N504" s="526">
        <v>1</v>
      </c>
      <c r="O504" s="526">
        <v>163</v>
      </c>
      <c r="P504" s="530">
        <v>6</v>
      </c>
      <c r="Q504" s="530">
        <v>978</v>
      </c>
      <c r="R504" s="544">
        <v>1</v>
      </c>
      <c r="S504" s="531">
        <v>163</v>
      </c>
    </row>
    <row r="505" spans="1:19" ht="14.4" customHeight="1" x14ac:dyDescent="0.3">
      <c r="A505" s="525" t="s">
        <v>2162</v>
      </c>
      <c r="B505" s="526" t="s">
        <v>2194</v>
      </c>
      <c r="C505" s="526" t="s">
        <v>513</v>
      </c>
      <c r="D505" s="526" t="s">
        <v>733</v>
      </c>
      <c r="E505" s="526" t="s">
        <v>2175</v>
      </c>
      <c r="F505" s="526" t="s">
        <v>2331</v>
      </c>
      <c r="G505" s="526" t="s">
        <v>2332</v>
      </c>
      <c r="H505" s="530">
        <v>13</v>
      </c>
      <c r="I505" s="530">
        <v>11921</v>
      </c>
      <c r="J505" s="526"/>
      <c r="K505" s="526">
        <v>917</v>
      </c>
      <c r="L505" s="530"/>
      <c r="M505" s="530"/>
      <c r="N505" s="526"/>
      <c r="O505" s="526"/>
      <c r="P505" s="530">
        <v>1</v>
      </c>
      <c r="Q505" s="530">
        <v>934</v>
      </c>
      <c r="R505" s="544"/>
      <c r="S505" s="531">
        <v>934</v>
      </c>
    </row>
    <row r="506" spans="1:19" ht="14.4" customHeight="1" x14ac:dyDescent="0.3">
      <c r="A506" s="525" t="s">
        <v>2162</v>
      </c>
      <c r="B506" s="526" t="s">
        <v>2194</v>
      </c>
      <c r="C506" s="526" t="s">
        <v>513</v>
      </c>
      <c r="D506" s="526" t="s">
        <v>733</v>
      </c>
      <c r="E506" s="526" t="s">
        <v>2175</v>
      </c>
      <c r="F506" s="526" t="s">
        <v>2347</v>
      </c>
      <c r="G506" s="526" t="s">
        <v>2348</v>
      </c>
      <c r="H506" s="530"/>
      <c r="I506" s="530"/>
      <c r="J506" s="526"/>
      <c r="K506" s="526"/>
      <c r="L506" s="530"/>
      <c r="M506" s="530"/>
      <c r="N506" s="526"/>
      <c r="O506" s="526"/>
      <c r="P506" s="530">
        <v>1</v>
      </c>
      <c r="Q506" s="530">
        <v>685</v>
      </c>
      <c r="R506" s="544"/>
      <c r="S506" s="531">
        <v>685</v>
      </c>
    </row>
    <row r="507" spans="1:19" ht="14.4" customHeight="1" x14ac:dyDescent="0.3">
      <c r="A507" s="525" t="s">
        <v>2162</v>
      </c>
      <c r="B507" s="526" t="s">
        <v>2194</v>
      </c>
      <c r="C507" s="526" t="s">
        <v>513</v>
      </c>
      <c r="D507" s="526" t="s">
        <v>2160</v>
      </c>
      <c r="E507" s="526" t="s">
        <v>2164</v>
      </c>
      <c r="F507" s="526" t="s">
        <v>2210</v>
      </c>
      <c r="G507" s="526" t="s">
        <v>599</v>
      </c>
      <c r="H507" s="530">
        <v>0.5</v>
      </c>
      <c r="I507" s="530">
        <v>189.66</v>
      </c>
      <c r="J507" s="526"/>
      <c r="K507" s="526">
        <v>379.32</v>
      </c>
      <c r="L507" s="530"/>
      <c r="M507" s="530"/>
      <c r="N507" s="526"/>
      <c r="O507" s="526"/>
      <c r="P507" s="530"/>
      <c r="Q507" s="530"/>
      <c r="R507" s="544"/>
      <c r="S507" s="531"/>
    </row>
    <row r="508" spans="1:19" ht="14.4" customHeight="1" x14ac:dyDescent="0.3">
      <c r="A508" s="525" t="s">
        <v>2162</v>
      </c>
      <c r="B508" s="526" t="s">
        <v>2194</v>
      </c>
      <c r="C508" s="526" t="s">
        <v>513</v>
      </c>
      <c r="D508" s="526" t="s">
        <v>2160</v>
      </c>
      <c r="E508" s="526" t="s">
        <v>2175</v>
      </c>
      <c r="F508" s="526" t="s">
        <v>2243</v>
      </c>
      <c r="G508" s="526" t="s">
        <v>2244</v>
      </c>
      <c r="H508" s="530">
        <v>24</v>
      </c>
      <c r="I508" s="530">
        <v>4968</v>
      </c>
      <c r="J508" s="526"/>
      <c r="K508" s="526">
        <v>207</v>
      </c>
      <c r="L508" s="530"/>
      <c r="M508" s="530"/>
      <c r="N508" s="526"/>
      <c r="O508" s="526"/>
      <c r="P508" s="530"/>
      <c r="Q508" s="530"/>
      <c r="R508" s="544"/>
      <c r="S508" s="531"/>
    </row>
    <row r="509" spans="1:19" ht="14.4" customHeight="1" x14ac:dyDescent="0.3">
      <c r="A509" s="525" t="s">
        <v>2162</v>
      </c>
      <c r="B509" s="526" t="s">
        <v>2194</v>
      </c>
      <c r="C509" s="526" t="s">
        <v>513</v>
      </c>
      <c r="D509" s="526" t="s">
        <v>2160</v>
      </c>
      <c r="E509" s="526" t="s">
        <v>2175</v>
      </c>
      <c r="F509" s="526" t="s">
        <v>2245</v>
      </c>
      <c r="G509" s="526" t="s">
        <v>2246</v>
      </c>
      <c r="H509" s="530">
        <v>12</v>
      </c>
      <c r="I509" s="530">
        <v>1812</v>
      </c>
      <c r="J509" s="526"/>
      <c r="K509" s="526">
        <v>151</v>
      </c>
      <c r="L509" s="530"/>
      <c r="M509" s="530"/>
      <c r="N509" s="526"/>
      <c r="O509" s="526"/>
      <c r="P509" s="530"/>
      <c r="Q509" s="530"/>
      <c r="R509" s="544"/>
      <c r="S509" s="531"/>
    </row>
    <row r="510" spans="1:19" ht="14.4" customHeight="1" x14ac:dyDescent="0.3">
      <c r="A510" s="525" t="s">
        <v>2162</v>
      </c>
      <c r="B510" s="526" t="s">
        <v>2194</v>
      </c>
      <c r="C510" s="526" t="s">
        <v>513</v>
      </c>
      <c r="D510" s="526" t="s">
        <v>2160</v>
      </c>
      <c r="E510" s="526" t="s">
        <v>2175</v>
      </c>
      <c r="F510" s="526" t="s">
        <v>2247</v>
      </c>
      <c r="G510" s="526" t="s">
        <v>2248</v>
      </c>
      <c r="H510" s="530">
        <v>19</v>
      </c>
      <c r="I510" s="530">
        <v>3477</v>
      </c>
      <c r="J510" s="526"/>
      <c r="K510" s="526">
        <v>183</v>
      </c>
      <c r="L510" s="530"/>
      <c r="M510" s="530"/>
      <c r="N510" s="526"/>
      <c r="O510" s="526"/>
      <c r="P510" s="530"/>
      <c r="Q510" s="530"/>
      <c r="R510" s="544"/>
      <c r="S510" s="531"/>
    </row>
    <row r="511" spans="1:19" ht="14.4" customHeight="1" x14ac:dyDescent="0.3">
      <c r="A511" s="525" t="s">
        <v>2162</v>
      </c>
      <c r="B511" s="526" t="s">
        <v>2194</v>
      </c>
      <c r="C511" s="526" t="s">
        <v>513</v>
      </c>
      <c r="D511" s="526" t="s">
        <v>2160</v>
      </c>
      <c r="E511" s="526" t="s">
        <v>2175</v>
      </c>
      <c r="F511" s="526" t="s">
        <v>2249</v>
      </c>
      <c r="G511" s="526" t="s">
        <v>2250</v>
      </c>
      <c r="H511" s="530">
        <v>13</v>
      </c>
      <c r="I511" s="530">
        <v>1625</v>
      </c>
      <c r="J511" s="526"/>
      <c r="K511" s="526">
        <v>125</v>
      </c>
      <c r="L511" s="530"/>
      <c r="M511" s="530"/>
      <c r="N511" s="526"/>
      <c r="O511" s="526"/>
      <c r="P511" s="530"/>
      <c r="Q511" s="530"/>
      <c r="R511" s="544"/>
      <c r="S511" s="531"/>
    </row>
    <row r="512" spans="1:19" ht="14.4" customHeight="1" x14ac:dyDescent="0.3">
      <c r="A512" s="525" t="s">
        <v>2162</v>
      </c>
      <c r="B512" s="526" t="s">
        <v>2194</v>
      </c>
      <c r="C512" s="526" t="s">
        <v>513</v>
      </c>
      <c r="D512" s="526" t="s">
        <v>2160</v>
      </c>
      <c r="E512" s="526" t="s">
        <v>2175</v>
      </c>
      <c r="F512" s="526" t="s">
        <v>2251</v>
      </c>
      <c r="G512" s="526" t="s">
        <v>2252</v>
      </c>
      <c r="H512" s="530">
        <v>111</v>
      </c>
      <c r="I512" s="530">
        <v>24309</v>
      </c>
      <c r="J512" s="526"/>
      <c r="K512" s="526">
        <v>219</v>
      </c>
      <c r="L512" s="530"/>
      <c r="M512" s="530"/>
      <c r="N512" s="526"/>
      <c r="O512" s="526"/>
      <c r="P512" s="530"/>
      <c r="Q512" s="530"/>
      <c r="R512" s="544"/>
      <c r="S512" s="531"/>
    </row>
    <row r="513" spans="1:19" ht="14.4" customHeight="1" x14ac:dyDescent="0.3">
      <c r="A513" s="525" t="s">
        <v>2162</v>
      </c>
      <c r="B513" s="526" t="s">
        <v>2194</v>
      </c>
      <c r="C513" s="526" t="s">
        <v>513</v>
      </c>
      <c r="D513" s="526" t="s">
        <v>2160</v>
      </c>
      <c r="E513" s="526" t="s">
        <v>2175</v>
      </c>
      <c r="F513" s="526" t="s">
        <v>2253</v>
      </c>
      <c r="G513" s="526" t="s">
        <v>2254</v>
      </c>
      <c r="H513" s="530">
        <v>4</v>
      </c>
      <c r="I513" s="530">
        <v>876</v>
      </c>
      <c r="J513" s="526"/>
      <c r="K513" s="526">
        <v>219</v>
      </c>
      <c r="L513" s="530"/>
      <c r="M513" s="530"/>
      <c r="N513" s="526"/>
      <c r="O513" s="526"/>
      <c r="P513" s="530"/>
      <c r="Q513" s="530"/>
      <c r="R513" s="544"/>
      <c r="S513" s="531"/>
    </row>
    <row r="514" spans="1:19" ht="14.4" customHeight="1" x14ac:dyDescent="0.3">
      <c r="A514" s="525" t="s">
        <v>2162</v>
      </c>
      <c r="B514" s="526" t="s">
        <v>2194</v>
      </c>
      <c r="C514" s="526" t="s">
        <v>513</v>
      </c>
      <c r="D514" s="526" t="s">
        <v>2160</v>
      </c>
      <c r="E514" s="526" t="s">
        <v>2175</v>
      </c>
      <c r="F514" s="526" t="s">
        <v>2257</v>
      </c>
      <c r="G514" s="526" t="s">
        <v>2258</v>
      </c>
      <c r="H514" s="530">
        <v>25</v>
      </c>
      <c r="I514" s="530">
        <v>5525</v>
      </c>
      <c r="J514" s="526"/>
      <c r="K514" s="526">
        <v>221</v>
      </c>
      <c r="L514" s="530"/>
      <c r="M514" s="530"/>
      <c r="N514" s="526"/>
      <c r="O514" s="526"/>
      <c r="P514" s="530"/>
      <c r="Q514" s="530"/>
      <c r="R514" s="544"/>
      <c r="S514" s="531"/>
    </row>
    <row r="515" spans="1:19" ht="14.4" customHeight="1" x14ac:dyDescent="0.3">
      <c r="A515" s="525" t="s">
        <v>2162</v>
      </c>
      <c r="B515" s="526" t="s">
        <v>2194</v>
      </c>
      <c r="C515" s="526" t="s">
        <v>513</v>
      </c>
      <c r="D515" s="526" t="s">
        <v>2160</v>
      </c>
      <c r="E515" s="526" t="s">
        <v>2175</v>
      </c>
      <c r="F515" s="526" t="s">
        <v>2275</v>
      </c>
      <c r="G515" s="526" t="s">
        <v>2276</v>
      </c>
      <c r="H515" s="530">
        <v>11</v>
      </c>
      <c r="I515" s="530">
        <v>3707</v>
      </c>
      <c r="J515" s="526"/>
      <c r="K515" s="526">
        <v>337</v>
      </c>
      <c r="L515" s="530"/>
      <c r="M515" s="530"/>
      <c r="N515" s="526"/>
      <c r="O515" s="526"/>
      <c r="P515" s="530"/>
      <c r="Q515" s="530"/>
      <c r="R515" s="544"/>
      <c r="S515" s="531"/>
    </row>
    <row r="516" spans="1:19" ht="14.4" customHeight="1" x14ac:dyDescent="0.3">
      <c r="A516" s="525" t="s">
        <v>2162</v>
      </c>
      <c r="B516" s="526" t="s">
        <v>2194</v>
      </c>
      <c r="C516" s="526" t="s">
        <v>513</v>
      </c>
      <c r="D516" s="526" t="s">
        <v>2160</v>
      </c>
      <c r="E516" s="526" t="s">
        <v>2175</v>
      </c>
      <c r="F516" s="526" t="s">
        <v>2277</v>
      </c>
      <c r="G516" s="526" t="s">
        <v>2278</v>
      </c>
      <c r="H516" s="530">
        <v>3</v>
      </c>
      <c r="I516" s="530">
        <v>2511</v>
      </c>
      <c r="J516" s="526"/>
      <c r="K516" s="526">
        <v>837</v>
      </c>
      <c r="L516" s="530"/>
      <c r="M516" s="530"/>
      <c r="N516" s="526"/>
      <c r="O516" s="526"/>
      <c r="P516" s="530"/>
      <c r="Q516" s="530"/>
      <c r="R516" s="544"/>
      <c r="S516" s="531"/>
    </row>
    <row r="517" spans="1:19" ht="14.4" customHeight="1" x14ac:dyDescent="0.3">
      <c r="A517" s="525" t="s">
        <v>2162</v>
      </c>
      <c r="B517" s="526" t="s">
        <v>2194</v>
      </c>
      <c r="C517" s="526" t="s">
        <v>513</v>
      </c>
      <c r="D517" s="526" t="s">
        <v>2160</v>
      </c>
      <c r="E517" s="526" t="s">
        <v>2175</v>
      </c>
      <c r="F517" s="526" t="s">
        <v>2295</v>
      </c>
      <c r="G517" s="526" t="s">
        <v>2296</v>
      </c>
      <c r="H517" s="530">
        <v>105</v>
      </c>
      <c r="I517" s="530">
        <v>18375</v>
      </c>
      <c r="J517" s="526"/>
      <c r="K517" s="526">
        <v>175</v>
      </c>
      <c r="L517" s="530"/>
      <c r="M517" s="530"/>
      <c r="N517" s="526"/>
      <c r="O517" s="526"/>
      <c r="P517" s="530"/>
      <c r="Q517" s="530"/>
      <c r="R517" s="544"/>
      <c r="S517" s="531"/>
    </row>
    <row r="518" spans="1:19" ht="14.4" customHeight="1" x14ac:dyDescent="0.3">
      <c r="A518" s="525" t="s">
        <v>2162</v>
      </c>
      <c r="B518" s="526" t="s">
        <v>2194</v>
      </c>
      <c r="C518" s="526" t="s">
        <v>513</v>
      </c>
      <c r="D518" s="526" t="s">
        <v>2160</v>
      </c>
      <c r="E518" s="526" t="s">
        <v>2175</v>
      </c>
      <c r="F518" s="526" t="s">
        <v>2299</v>
      </c>
      <c r="G518" s="526" t="s">
        <v>2300</v>
      </c>
      <c r="H518" s="530">
        <v>11</v>
      </c>
      <c r="I518" s="530">
        <v>3707</v>
      </c>
      <c r="J518" s="526"/>
      <c r="K518" s="526">
        <v>337</v>
      </c>
      <c r="L518" s="530"/>
      <c r="M518" s="530"/>
      <c r="N518" s="526"/>
      <c r="O518" s="526"/>
      <c r="P518" s="530"/>
      <c r="Q518" s="530"/>
      <c r="R518" s="544"/>
      <c r="S518" s="531"/>
    </row>
    <row r="519" spans="1:19" ht="14.4" customHeight="1" x14ac:dyDescent="0.3">
      <c r="A519" s="525" t="s">
        <v>2162</v>
      </c>
      <c r="B519" s="526" t="s">
        <v>2194</v>
      </c>
      <c r="C519" s="526" t="s">
        <v>513</v>
      </c>
      <c r="D519" s="526" t="s">
        <v>2160</v>
      </c>
      <c r="E519" s="526" t="s">
        <v>2175</v>
      </c>
      <c r="F519" s="526" t="s">
        <v>2309</v>
      </c>
      <c r="G519" s="526" t="s">
        <v>2310</v>
      </c>
      <c r="H519" s="530">
        <v>2</v>
      </c>
      <c r="I519" s="530">
        <v>1324</v>
      </c>
      <c r="J519" s="526"/>
      <c r="K519" s="526">
        <v>662</v>
      </c>
      <c r="L519" s="530"/>
      <c r="M519" s="530"/>
      <c r="N519" s="526"/>
      <c r="O519" s="526"/>
      <c r="P519" s="530"/>
      <c r="Q519" s="530"/>
      <c r="R519" s="544"/>
      <c r="S519" s="531"/>
    </row>
    <row r="520" spans="1:19" ht="14.4" customHeight="1" x14ac:dyDescent="0.3">
      <c r="A520" s="525" t="s">
        <v>2162</v>
      </c>
      <c r="B520" s="526" t="s">
        <v>2194</v>
      </c>
      <c r="C520" s="526" t="s">
        <v>513</v>
      </c>
      <c r="D520" s="526" t="s">
        <v>2160</v>
      </c>
      <c r="E520" s="526" t="s">
        <v>2175</v>
      </c>
      <c r="F520" s="526" t="s">
        <v>2313</v>
      </c>
      <c r="G520" s="526" t="s">
        <v>2314</v>
      </c>
      <c r="H520" s="530">
        <v>54</v>
      </c>
      <c r="I520" s="530">
        <v>8154</v>
      </c>
      <c r="J520" s="526"/>
      <c r="K520" s="526">
        <v>151</v>
      </c>
      <c r="L520" s="530"/>
      <c r="M520" s="530"/>
      <c r="N520" s="526"/>
      <c r="O520" s="526"/>
      <c r="P520" s="530"/>
      <c r="Q520" s="530"/>
      <c r="R520" s="544"/>
      <c r="S520" s="531"/>
    </row>
    <row r="521" spans="1:19" ht="14.4" customHeight="1" x14ac:dyDescent="0.3">
      <c r="A521" s="525" t="s">
        <v>2162</v>
      </c>
      <c r="B521" s="526" t="s">
        <v>2194</v>
      </c>
      <c r="C521" s="526" t="s">
        <v>513</v>
      </c>
      <c r="D521" s="526" t="s">
        <v>2160</v>
      </c>
      <c r="E521" s="526" t="s">
        <v>2175</v>
      </c>
      <c r="F521" s="526" t="s">
        <v>2315</v>
      </c>
      <c r="G521" s="526" t="s">
        <v>2316</v>
      </c>
      <c r="H521" s="530">
        <v>26</v>
      </c>
      <c r="I521" s="530">
        <v>5070</v>
      </c>
      <c r="J521" s="526"/>
      <c r="K521" s="526">
        <v>195</v>
      </c>
      <c r="L521" s="530"/>
      <c r="M521" s="530"/>
      <c r="N521" s="526"/>
      <c r="O521" s="526"/>
      <c r="P521" s="530"/>
      <c r="Q521" s="530"/>
      <c r="R521" s="544"/>
      <c r="S521" s="531"/>
    </row>
    <row r="522" spans="1:19" ht="14.4" customHeight="1" x14ac:dyDescent="0.3">
      <c r="A522" s="525" t="s">
        <v>2162</v>
      </c>
      <c r="B522" s="526" t="s">
        <v>2194</v>
      </c>
      <c r="C522" s="526" t="s">
        <v>513</v>
      </c>
      <c r="D522" s="526" t="s">
        <v>2160</v>
      </c>
      <c r="E522" s="526" t="s">
        <v>2175</v>
      </c>
      <c r="F522" s="526" t="s">
        <v>2323</v>
      </c>
      <c r="G522" s="526" t="s">
        <v>2324</v>
      </c>
      <c r="H522" s="530">
        <v>21</v>
      </c>
      <c r="I522" s="530">
        <v>3339</v>
      </c>
      <c r="J522" s="526"/>
      <c r="K522" s="526">
        <v>159</v>
      </c>
      <c r="L522" s="530"/>
      <c r="M522" s="530"/>
      <c r="N522" s="526"/>
      <c r="O522" s="526"/>
      <c r="P522" s="530"/>
      <c r="Q522" s="530"/>
      <c r="R522" s="544"/>
      <c r="S522" s="531"/>
    </row>
    <row r="523" spans="1:19" ht="14.4" customHeight="1" x14ac:dyDescent="0.3">
      <c r="A523" s="525" t="s">
        <v>2162</v>
      </c>
      <c r="B523" s="526" t="s">
        <v>2194</v>
      </c>
      <c r="C523" s="526" t="s">
        <v>513</v>
      </c>
      <c r="D523" s="526" t="s">
        <v>2160</v>
      </c>
      <c r="E523" s="526" t="s">
        <v>2175</v>
      </c>
      <c r="F523" s="526" t="s">
        <v>2329</v>
      </c>
      <c r="G523" s="526" t="s">
        <v>2330</v>
      </c>
      <c r="H523" s="530">
        <v>3</v>
      </c>
      <c r="I523" s="530">
        <v>477</v>
      </c>
      <c r="J523" s="526"/>
      <c r="K523" s="526">
        <v>159</v>
      </c>
      <c r="L523" s="530"/>
      <c r="M523" s="530"/>
      <c r="N523" s="526"/>
      <c r="O523" s="526"/>
      <c r="P523" s="530"/>
      <c r="Q523" s="530"/>
      <c r="R523" s="544"/>
      <c r="S523" s="531"/>
    </row>
    <row r="524" spans="1:19" ht="14.4" customHeight="1" x14ac:dyDescent="0.3">
      <c r="A524" s="525" t="s">
        <v>2162</v>
      </c>
      <c r="B524" s="526" t="s">
        <v>2194</v>
      </c>
      <c r="C524" s="526" t="s">
        <v>513</v>
      </c>
      <c r="D524" s="526" t="s">
        <v>2160</v>
      </c>
      <c r="E524" s="526" t="s">
        <v>2175</v>
      </c>
      <c r="F524" s="526" t="s">
        <v>2331</v>
      </c>
      <c r="G524" s="526" t="s">
        <v>2332</v>
      </c>
      <c r="H524" s="530">
        <v>2</v>
      </c>
      <c r="I524" s="530">
        <v>1834</v>
      </c>
      <c r="J524" s="526"/>
      <c r="K524" s="526">
        <v>917</v>
      </c>
      <c r="L524" s="530"/>
      <c r="M524" s="530"/>
      <c r="N524" s="526"/>
      <c r="O524" s="526"/>
      <c r="P524" s="530"/>
      <c r="Q524" s="530"/>
      <c r="R524" s="544"/>
      <c r="S524" s="531"/>
    </row>
    <row r="525" spans="1:19" ht="14.4" customHeight="1" x14ac:dyDescent="0.3">
      <c r="A525" s="525" t="s">
        <v>2162</v>
      </c>
      <c r="B525" s="526" t="s">
        <v>2194</v>
      </c>
      <c r="C525" s="526" t="s">
        <v>513</v>
      </c>
      <c r="D525" s="526" t="s">
        <v>2154</v>
      </c>
      <c r="E525" s="526" t="s">
        <v>2164</v>
      </c>
      <c r="F525" s="526" t="s">
        <v>2200</v>
      </c>
      <c r="G525" s="526" t="s">
        <v>633</v>
      </c>
      <c r="H525" s="530"/>
      <c r="I525" s="530"/>
      <c r="J525" s="526"/>
      <c r="K525" s="526"/>
      <c r="L525" s="530"/>
      <c r="M525" s="530"/>
      <c r="N525" s="526"/>
      <c r="O525" s="526"/>
      <c r="P525" s="530">
        <v>0.1</v>
      </c>
      <c r="Q525" s="530">
        <v>988.79</v>
      </c>
      <c r="R525" s="544"/>
      <c r="S525" s="531">
        <v>9887.9</v>
      </c>
    </row>
    <row r="526" spans="1:19" ht="14.4" customHeight="1" x14ac:dyDescent="0.3">
      <c r="A526" s="525" t="s">
        <v>2162</v>
      </c>
      <c r="B526" s="526" t="s">
        <v>2194</v>
      </c>
      <c r="C526" s="526" t="s">
        <v>513</v>
      </c>
      <c r="D526" s="526" t="s">
        <v>2154</v>
      </c>
      <c r="E526" s="526" t="s">
        <v>2164</v>
      </c>
      <c r="F526" s="526" t="s">
        <v>2206</v>
      </c>
      <c r="G526" s="526" t="s">
        <v>607</v>
      </c>
      <c r="H526" s="530"/>
      <c r="I526" s="530"/>
      <c r="J526" s="526"/>
      <c r="K526" s="526"/>
      <c r="L526" s="530"/>
      <c r="M526" s="530"/>
      <c r="N526" s="526"/>
      <c r="O526" s="526"/>
      <c r="P526" s="530">
        <v>0.04</v>
      </c>
      <c r="Q526" s="530">
        <v>181.9</v>
      </c>
      <c r="R526" s="544"/>
      <c r="S526" s="531">
        <v>4547.5</v>
      </c>
    </row>
    <row r="527" spans="1:19" ht="14.4" customHeight="1" x14ac:dyDescent="0.3">
      <c r="A527" s="525" t="s">
        <v>2162</v>
      </c>
      <c r="B527" s="526" t="s">
        <v>2194</v>
      </c>
      <c r="C527" s="526" t="s">
        <v>513</v>
      </c>
      <c r="D527" s="526" t="s">
        <v>2154</v>
      </c>
      <c r="E527" s="526" t="s">
        <v>2164</v>
      </c>
      <c r="F527" s="526" t="s">
        <v>2210</v>
      </c>
      <c r="G527" s="526" t="s">
        <v>599</v>
      </c>
      <c r="H527" s="530"/>
      <c r="I527" s="530"/>
      <c r="J527" s="526"/>
      <c r="K527" s="526"/>
      <c r="L527" s="530"/>
      <c r="M527" s="530"/>
      <c r="N527" s="526"/>
      <c r="O527" s="526"/>
      <c r="P527" s="530">
        <v>0.25</v>
      </c>
      <c r="Q527" s="530">
        <v>129.4</v>
      </c>
      <c r="R527" s="544"/>
      <c r="S527" s="531">
        <v>517.6</v>
      </c>
    </row>
    <row r="528" spans="1:19" ht="14.4" customHeight="1" x14ac:dyDescent="0.3">
      <c r="A528" s="525" t="s">
        <v>2162</v>
      </c>
      <c r="B528" s="526" t="s">
        <v>2194</v>
      </c>
      <c r="C528" s="526" t="s">
        <v>513</v>
      </c>
      <c r="D528" s="526" t="s">
        <v>2154</v>
      </c>
      <c r="E528" s="526" t="s">
        <v>2175</v>
      </c>
      <c r="F528" s="526" t="s">
        <v>2251</v>
      </c>
      <c r="G528" s="526" t="s">
        <v>2252</v>
      </c>
      <c r="H528" s="530"/>
      <c r="I528" s="530"/>
      <c r="J528" s="526"/>
      <c r="K528" s="526"/>
      <c r="L528" s="530"/>
      <c r="M528" s="530"/>
      <c r="N528" s="526"/>
      <c r="O528" s="526"/>
      <c r="P528" s="530">
        <v>2</v>
      </c>
      <c r="Q528" s="530">
        <v>446</v>
      </c>
      <c r="R528" s="544"/>
      <c r="S528" s="531">
        <v>223</v>
      </c>
    </row>
    <row r="529" spans="1:19" ht="14.4" customHeight="1" x14ac:dyDescent="0.3">
      <c r="A529" s="525" t="s">
        <v>2162</v>
      </c>
      <c r="B529" s="526" t="s">
        <v>2194</v>
      </c>
      <c r="C529" s="526" t="s">
        <v>513</v>
      </c>
      <c r="D529" s="526" t="s">
        <v>2154</v>
      </c>
      <c r="E529" s="526" t="s">
        <v>2175</v>
      </c>
      <c r="F529" s="526" t="s">
        <v>2257</v>
      </c>
      <c r="G529" s="526" t="s">
        <v>2258</v>
      </c>
      <c r="H529" s="530"/>
      <c r="I529" s="530"/>
      <c r="J529" s="526"/>
      <c r="K529" s="526"/>
      <c r="L529" s="530"/>
      <c r="M529" s="530"/>
      <c r="N529" s="526"/>
      <c r="O529" s="526"/>
      <c r="P529" s="530">
        <v>1</v>
      </c>
      <c r="Q529" s="530">
        <v>225</v>
      </c>
      <c r="R529" s="544"/>
      <c r="S529" s="531">
        <v>225</v>
      </c>
    </row>
    <row r="530" spans="1:19" ht="14.4" customHeight="1" x14ac:dyDescent="0.3">
      <c r="A530" s="525" t="s">
        <v>2162</v>
      </c>
      <c r="B530" s="526" t="s">
        <v>2194</v>
      </c>
      <c r="C530" s="526" t="s">
        <v>513</v>
      </c>
      <c r="D530" s="526" t="s">
        <v>2154</v>
      </c>
      <c r="E530" s="526" t="s">
        <v>2175</v>
      </c>
      <c r="F530" s="526" t="s">
        <v>2313</v>
      </c>
      <c r="G530" s="526" t="s">
        <v>2314</v>
      </c>
      <c r="H530" s="530"/>
      <c r="I530" s="530"/>
      <c r="J530" s="526"/>
      <c r="K530" s="526"/>
      <c r="L530" s="530"/>
      <c r="M530" s="530"/>
      <c r="N530" s="526"/>
      <c r="O530" s="526"/>
      <c r="P530" s="530">
        <v>1</v>
      </c>
      <c r="Q530" s="530">
        <v>155</v>
      </c>
      <c r="R530" s="544"/>
      <c r="S530" s="531">
        <v>155</v>
      </c>
    </row>
    <row r="531" spans="1:19" ht="14.4" customHeight="1" x14ac:dyDescent="0.3">
      <c r="A531" s="525" t="s">
        <v>2162</v>
      </c>
      <c r="B531" s="526" t="s">
        <v>2194</v>
      </c>
      <c r="C531" s="526" t="s">
        <v>513</v>
      </c>
      <c r="D531" s="526" t="s">
        <v>2154</v>
      </c>
      <c r="E531" s="526" t="s">
        <v>2175</v>
      </c>
      <c r="F531" s="526" t="s">
        <v>2319</v>
      </c>
      <c r="G531" s="526" t="s">
        <v>2320</v>
      </c>
      <c r="H531" s="530"/>
      <c r="I531" s="530"/>
      <c r="J531" s="526"/>
      <c r="K531" s="526"/>
      <c r="L531" s="530"/>
      <c r="M531" s="530"/>
      <c r="N531" s="526"/>
      <c r="O531" s="526"/>
      <c r="P531" s="530">
        <v>4</v>
      </c>
      <c r="Q531" s="530">
        <v>1704</v>
      </c>
      <c r="R531" s="544"/>
      <c r="S531" s="531">
        <v>426</v>
      </c>
    </row>
    <row r="532" spans="1:19" ht="14.4" customHeight="1" x14ac:dyDescent="0.3">
      <c r="A532" s="525" t="s">
        <v>2162</v>
      </c>
      <c r="B532" s="526" t="s">
        <v>2194</v>
      </c>
      <c r="C532" s="526" t="s">
        <v>513</v>
      </c>
      <c r="D532" s="526" t="s">
        <v>2154</v>
      </c>
      <c r="E532" s="526" t="s">
        <v>2175</v>
      </c>
      <c r="F532" s="526" t="s">
        <v>2321</v>
      </c>
      <c r="G532" s="526" t="s">
        <v>2322</v>
      </c>
      <c r="H532" s="530"/>
      <c r="I532" s="530"/>
      <c r="J532" s="526"/>
      <c r="K532" s="526"/>
      <c r="L532" s="530"/>
      <c r="M532" s="530"/>
      <c r="N532" s="526"/>
      <c r="O532" s="526"/>
      <c r="P532" s="530">
        <v>2</v>
      </c>
      <c r="Q532" s="530">
        <v>530</v>
      </c>
      <c r="R532" s="544"/>
      <c r="S532" s="531">
        <v>265</v>
      </c>
    </row>
    <row r="533" spans="1:19" ht="14.4" customHeight="1" x14ac:dyDescent="0.3">
      <c r="A533" s="525" t="s">
        <v>2162</v>
      </c>
      <c r="B533" s="526" t="s">
        <v>2194</v>
      </c>
      <c r="C533" s="526" t="s">
        <v>513</v>
      </c>
      <c r="D533" s="526" t="s">
        <v>734</v>
      </c>
      <c r="E533" s="526" t="s">
        <v>2164</v>
      </c>
      <c r="F533" s="526" t="s">
        <v>2196</v>
      </c>
      <c r="G533" s="526" t="s">
        <v>690</v>
      </c>
      <c r="H533" s="530"/>
      <c r="I533" s="530"/>
      <c r="J533" s="526"/>
      <c r="K533" s="526"/>
      <c r="L533" s="530"/>
      <c r="M533" s="530"/>
      <c r="N533" s="526"/>
      <c r="O533" s="526"/>
      <c r="P533" s="530">
        <v>0.33</v>
      </c>
      <c r="Q533" s="530">
        <v>893.65</v>
      </c>
      <c r="R533" s="544"/>
      <c r="S533" s="531">
        <v>2708.030303030303</v>
      </c>
    </row>
    <row r="534" spans="1:19" ht="14.4" customHeight="1" x14ac:dyDescent="0.3">
      <c r="A534" s="525" t="s">
        <v>2162</v>
      </c>
      <c r="B534" s="526" t="s">
        <v>2194</v>
      </c>
      <c r="C534" s="526" t="s">
        <v>513</v>
      </c>
      <c r="D534" s="526" t="s">
        <v>734</v>
      </c>
      <c r="E534" s="526" t="s">
        <v>2164</v>
      </c>
      <c r="F534" s="526" t="s">
        <v>2200</v>
      </c>
      <c r="G534" s="526" t="s">
        <v>633</v>
      </c>
      <c r="H534" s="530"/>
      <c r="I534" s="530"/>
      <c r="J534" s="526"/>
      <c r="K534" s="526"/>
      <c r="L534" s="530"/>
      <c r="M534" s="530"/>
      <c r="N534" s="526"/>
      <c r="O534" s="526"/>
      <c r="P534" s="530">
        <v>0.05</v>
      </c>
      <c r="Q534" s="530">
        <v>494.39</v>
      </c>
      <c r="R534" s="544"/>
      <c r="S534" s="531">
        <v>9887.7999999999993</v>
      </c>
    </row>
    <row r="535" spans="1:19" ht="14.4" customHeight="1" x14ac:dyDescent="0.3">
      <c r="A535" s="525" t="s">
        <v>2162</v>
      </c>
      <c r="B535" s="526" t="s">
        <v>2194</v>
      </c>
      <c r="C535" s="526" t="s">
        <v>513</v>
      </c>
      <c r="D535" s="526" t="s">
        <v>734</v>
      </c>
      <c r="E535" s="526" t="s">
        <v>2164</v>
      </c>
      <c r="F535" s="526" t="s">
        <v>2206</v>
      </c>
      <c r="G535" s="526" t="s">
        <v>607</v>
      </c>
      <c r="H535" s="530"/>
      <c r="I535" s="530"/>
      <c r="J535" s="526"/>
      <c r="K535" s="526"/>
      <c r="L535" s="530"/>
      <c r="M535" s="530"/>
      <c r="N535" s="526"/>
      <c r="O535" s="526"/>
      <c r="P535" s="530">
        <v>0.46</v>
      </c>
      <c r="Q535" s="530">
        <v>2091.88</v>
      </c>
      <c r="R535" s="544"/>
      <c r="S535" s="531">
        <v>4547.565217391304</v>
      </c>
    </row>
    <row r="536" spans="1:19" ht="14.4" customHeight="1" x14ac:dyDescent="0.3">
      <c r="A536" s="525" t="s">
        <v>2162</v>
      </c>
      <c r="B536" s="526" t="s">
        <v>2194</v>
      </c>
      <c r="C536" s="526" t="s">
        <v>513</v>
      </c>
      <c r="D536" s="526" t="s">
        <v>734</v>
      </c>
      <c r="E536" s="526" t="s">
        <v>2164</v>
      </c>
      <c r="F536" s="526" t="s">
        <v>2207</v>
      </c>
      <c r="G536" s="526" t="s">
        <v>607</v>
      </c>
      <c r="H536" s="530"/>
      <c r="I536" s="530"/>
      <c r="J536" s="526"/>
      <c r="K536" s="526"/>
      <c r="L536" s="530"/>
      <c r="M536" s="530"/>
      <c r="N536" s="526"/>
      <c r="O536" s="526"/>
      <c r="P536" s="530">
        <v>0.2</v>
      </c>
      <c r="Q536" s="530">
        <v>1819.04</v>
      </c>
      <c r="R536" s="544"/>
      <c r="S536" s="531">
        <v>9095.1999999999989</v>
      </c>
    </row>
    <row r="537" spans="1:19" ht="14.4" customHeight="1" x14ac:dyDescent="0.3">
      <c r="A537" s="525" t="s">
        <v>2162</v>
      </c>
      <c r="B537" s="526" t="s">
        <v>2194</v>
      </c>
      <c r="C537" s="526" t="s">
        <v>513</v>
      </c>
      <c r="D537" s="526" t="s">
        <v>734</v>
      </c>
      <c r="E537" s="526" t="s">
        <v>2164</v>
      </c>
      <c r="F537" s="526" t="s">
        <v>2210</v>
      </c>
      <c r="G537" s="526" t="s">
        <v>599</v>
      </c>
      <c r="H537" s="530"/>
      <c r="I537" s="530"/>
      <c r="J537" s="526"/>
      <c r="K537" s="526"/>
      <c r="L537" s="530"/>
      <c r="M537" s="530"/>
      <c r="N537" s="526"/>
      <c r="O537" s="526"/>
      <c r="P537" s="530">
        <v>2.25</v>
      </c>
      <c r="Q537" s="530">
        <v>1164.5999999999999</v>
      </c>
      <c r="R537" s="544"/>
      <c r="S537" s="531">
        <v>517.59999999999991</v>
      </c>
    </row>
    <row r="538" spans="1:19" ht="14.4" customHeight="1" x14ac:dyDescent="0.3">
      <c r="A538" s="525" t="s">
        <v>2162</v>
      </c>
      <c r="B538" s="526" t="s">
        <v>2194</v>
      </c>
      <c r="C538" s="526" t="s">
        <v>513</v>
      </c>
      <c r="D538" s="526" t="s">
        <v>734</v>
      </c>
      <c r="E538" s="526" t="s">
        <v>2175</v>
      </c>
      <c r="F538" s="526" t="s">
        <v>2241</v>
      </c>
      <c r="G538" s="526" t="s">
        <v>2242</v>
      </c>
      <c r="H538" s="530"/>
      <c r="I538" s="530"/>
      <c r="J538" s="526"/>
      <c r="K538" s="526"/>
      <c r="L538" s="530"/>
      <c r="M538" s="530"/>
      <c r="N538" s="526"/>
      <c r="O538" s="526"/>
      <c r="P538" s="530">
        <v>2</v>
      </c>
      <c r="Q538" s="530">
        <v>410</v>
      </c>
      <c r="R538" s="544"/>
      <c r="S538" s="531">
        <v>205</v>
      </c>
    </row>
    <row r="539" spans="1:19" ht="14.4" customHeight="1" x14ac:dyDescent="0.3">
      <c r="A539" s="525" t="s">
        <v>2162</v>
      </c>
      <c r="B539" s="526" t="s">
        <v>2194</v>
      </c>
      <c r="C539" s="526" t="s">
        <v>513</v>
      </c>
      <c r="D539" s="526" t="s">
        <v>734</v>
      </c>
      <c r="E539" s="526" t="s">
        <v>2175</v>
      </c>
      <c r="F539" s="526" t="s">
        <v>2243</v>
      </c>
      <c r="G539" s="526" t="s">
        <v>2244</v>
      </c>
      <c r="H539" s="530"/>
      <c r="I539" s="530"/>
      <c r="J539" s="526"/>
      <c r="K539" s="526"/>
      <c r="L539" s="530"/>
      <c r="M539" s="530"/>
      <c r="N539" s="526"/>
      <c r="O539" s="526"/>
      <c r="P539" s="530">
        <v>9</v>
      </c>
      <c r="Q539" s="530">
        <v>1917</v>
      </c>
      <c r="R539" s="544"/>
      <c r="S539" s="531">
        <v>213</v>
      </c>
    </row>
    <row r="540" spans="1:19" ht="14.4" customHeight="1" x14ac:dyDescent="0.3">
      <c r="A540" s="525" t="s">
        <v>2162</v>
      </c>
      <c r="B540" s="526" t="s">
        <v>2194</v>
      </c>
      <c r="C540" s="526" t="s">
        <v>513</v>
      </c>
      <c r="D540" s="526" t="s">
        <v>734</v>
      </c>
      <c r="E540" s="526" t="s">
        <v>2175</v>
      </c>
      <c r="F540" s="526" t="s">
        <v>2245</v>
      </c>
      <c r="G540" s="526" t="s">
        <v>2246</v>
      </c>
      <c r="H540" s="530"/>
      <c r="I540" s="530"/>
      <c r="J540" s="526"/>
      <c r="K540" s="526"/>
      <c r="L540" s="530"/>
      <c r="M540" s="530"/>
      <c r="N540" s="526"/>
      <c r="O540" s="526"/>
      <c r="P540" s="530">
        <v>17</v>
      </c>
      <c r="Q540" s="530">
        <v>2635</v>
      </c>
      <c r="R540" s="544"/>
      <c r="S540" s="531">
        <v>155</v>
      </c>
    </row>
    <row r="541" spans="1:19" ht="14.4" customHeight="1" x14ac:dyDescent="0.3">
      <c r="A541" s="525" t="s">
        <v>2162</v>
      </c>
      <c r="B541" s="526" t="s">
        <v>2194</v>
      </c>
      <c r="C541" s="526" t="s">
        <v>513</v>
      </c>
      <c r="D541" s="526" t="s">
        <v>734</v>
      </c>
      <c r="E541" s="526" t="s">
        <v>2175</v>
      </c>
      <c r="F541" s="526" t="s">
        <v>2247</v>
      </c>
      <c r="G541" s="526" t="s">
        <v>2248</v>
      </c>
      <c r="H541" s="530"/>
      <c r="I541" s="530"/>
      <c r="J541" s="526"/>
      <c r="K541" s="526"/>
      <c r="L541" s="530"/>
      <c r="M541" s="530"/>
      <c r="N541" s="526"/>
      <c r="O541" s="526"/>
      <c r="P541" s="530">
        <v>15</v>
      </c>
      <c r="Q541" s="530">
        <v>2805</v>
      </c>
      <c r="R541" s="544"/>
      <c r="S541" s="531">
        <v>187</v>
      </c>
    </row>
    <row r="542" spans="1:19" ht="14.4" customHeight="1" x14ac:dyDescent="0.3">
      <c r="A542" s="525" t="s">
        <v>2162</v>
      </c>
      <c r="B542" s="526" t="s">
        <v>2194</v>
      </c>
      <c r="C542" s="526" t="s">
        <v>513</v>
      </c>
      <c r="D542" s="526" t="s">
        <v>734</v>
      </c>
      <c r="E542" s="526" t="s">
        <v>2175</v>
      </c>
      <c r="F542" s="526" t="s">
        <v>2249</v>
      </c>
      <c r="G542" s="526" t="s">
        <v>2250</v>
      </c>
      <c r="H542" s="530"/>
      <c r="I542" s="530"/>
      <c r="J542" s="526"/>
      <c r="K542" s="526"/>
      <c r="L542" s="530"/>
      <c r="M542" s="530"/>
      <c r="N542" s="526"/>
      <c r="O542" s="526"/>
      <c r="P542" s="530">
        <v>9</v>
      </c>
      <c r="Q542" s="530">
        <v>1152</v>
      </c>
      <c r="R542" s="544"/>
      <c r="S542" s="531">
        <v>128</v>
      </c>
    </row>
    <row r="543" spans="1:19" ht="14.4" customHeight="1" x14ac:dyDescent="0.3">
      <c r="A543" s="525" t="s">
        <v>2162</v>
      </c>
      <c r="B543" s="526" t="s">
        <v>2194</v>
      </c>
      <c r="C543" s="526" t="s">
        <v>513</v>
      </c>
      <c r="D543" s="526" t="s">
        <v>734</v>
      </c>
      <c r="E543" s="526" t="s">
        <v>2175</v>
      </c>
      <c r="F543" s="526" t="s">
        <v>2251</v>
      </c>
      <c r="G543" s="526" t="s">
        <v>2252</v>
      </c>
      <c r="H543" s="530"/>
      <c r="I543" s="530"/>
      <c r="J543" s="526"/>
      <c r="K543" s="526"/>
      <c r="L543" s="530"/>
      <c r="M543" s="530"/>
      <c r="N543" s="526"/>
      <c r="O543" s="526"/>
      <c r="P543" s="530">
        <v>13</v>
      </c>
      <c r="Q543" s="530">
        <v>2899</v>
      </c>
      <c r="R543" s="544"/>
      <c r="S543" s="531">
        <v>223</v>
      </c>
    </row>
    <row r="544" spans="1:19" ht="14.4" customHeight="1" x14ac:dyDescent="0.3">
      <c r="A544" s="525" t="s">
        <v>2162</v>
      </c>
      <c r="B544" s="526" t="s">
        <v>2194</v>
      </c>
      <c r="C544" s="526" t="s">
        <v>513</v>
      </c>
      <c r="D544" s="526" t="s">
        <v>734</v>
      </c>
      <c r="E544" s="526" t="s">
        <v>2175</v>
      </c>
      <c r="F544" s="526" t="s">
        <v>2253</v>
      </c>
      <c r="G544" s="526" t="s">
        <v>2254</v>
      </c>
      <c r="H544" s="530"/>
      <c r="I544" s="530"/>
      <c r="J544" s="526"/>
      <c r="K544" s="526"/>
      <c r="L544" s="530"/>
      <c r="M544" s="530"/>
      <c r="N544" s="526"/>
      <c r="O544" s="526"/>
      <c r="P544" s="530">
        <v>7</v>
      </c>
      <c r="Q544" s="530">
        <v>1561</v>
      </c>
      <c r="R544" s="544"/>
      <c r="S544" s="531">
        <v>223</v>
      </c>
    </row>
    <row r="545" spans="1:19" ht="14.4" customHeight="1" x14ac:dyDescent="0.3">
      <c r="A545" s="525" t="s">
        <v>2162</v>
      </c>
      <c r="B545" s="526" t="s">
        <v>2194</v>
      </c>
      <c r="C545" s="526" t="s">
        <v>513</v>
      </c>
      <c r="D545" s="526" t="s">
        <v>734</v>
      </c>
      <c r="E545" s="526" t="s">
        <v>2175</v>
      </c>
      <c r="F545" s="526" t="s">
        <v>2257</v>
      </c>
      <c r="G545" s="526" t="s">
        <v>2258</v>
      </c>
      <c r="H545" s="530"/>
      <c r="I545" s="530"/>
      <c r="J545" s="526"/>
      <c r="K545" s="526"/>
      <c r="L545" s="530"/>
      <c r="M545" s="530"/>
      <c r="N545" s="526"/>
      <c r="O545" s="526"/>
      <c r="P545" s="530">
        <v>21</v>
      </c>
      <c r="Q545" s="530">
        <v>4725</v>
      </c>
      <c r="R545" s="544"/>
      <c r="S545" s="531">
        <v>225</v>
      </c>
    </row>
    <row r="546" spans="1:19" ht="14.4" customHeight="1" x14ac:dyDescent="0.3">
      <c r="A546" s="525" t="s">
        <v>2162</v>
      </c>
      <c r="B546" s="526" t="s">
        <v>2194</v>
      </c>
      <c r="C546" s="526" t="s">
        <v>513</v>
      </c>
      <c r="D546" s="526" t="s">
        <v>734</v>
      </c>
      <c r="E546" s="526" t="s">
        <v>2175</v>
      </c>
      <c r="F546" s="526" t="s">
        <v>2259</v>
      </c>
      <c r="G546" s="526" t="s">
        <v>2260</v>
      </c>
      <c r="H546" s="530"/>
      <c r="I546" s="530"/>
      <c r="J546" s="526"/>
      <c r="K546" s="526"/>
      <c r="L546" s="530"/>
      <c r="M546" s="530"/>
      <c r="N546" s="526"/>
      <c r="O546" s="526"/>
      <c r="P546" s="530">
        <v>5</v>
      </c>
      <c r="Q546" s="530">
        <v>3130</v>
      </c>
      <c r="R546" s="544"/>
      <c r="S546" s="531">
        <v>626</v>
      </c>
    </row>
    <row r="547" spans="1:19" ht="14.4" customHeight="1" x14ac:dyDescent="0.3">
      <c r="A547" s="525" t="s">
        <v>2162</v>
      </c>
      <c r="B547" s="526" t="s">
        <v>2194</v>
      </c>
      <c r="C547" s="526" t="s">
        <v>513</v>
      </c>
      <c r="D547" s="526" t="s">
        <v>734</v>
      </c>
      <c r="E547" s="526" t="s">
        <v>2175</v>
      </c>
      <c r="F547" s="526" t="s">
        <v>2269</v>
      </c>
      <c r="G547" s="526" t="s">
        <v>2270</v>
      </c>
      <c r="H547" s="530"/>
      <c r="I547" s="530"/>
      <c r="J547" s="526"/>
      <c r="K547" s="526"/>
      <c r="L547" s="530"/>
      <c r="M547" s="530"/>
      <c r="N547" s="526"/>
      <c r="O547" s="526"/>
      <c r="P547" s="530">
        <v>1</v>
      </c>
      <c r="Q547" s="530">
        <v>265</v>
      </c>
      <c r="R547" s="544"/>
      <c r="S547" s="531">
        <v>265</v>
      </c>
    </row>
    <row r="548" spans="1:19" ht="14.4" customHeight="1" x14ac:dyDescent="0.3">
      <c r="A548" s="525" t="s">
        <v>2162</v>
      </c>
      <c r="B548" s="526" t="s">
        <v>2194</v>
      </c>
      <c r="C548" s="526" t="s">
        <v>513</v>
      </c>
      <c r="D548" s="526" t="s">
        <v>734</v>
      </c>
      <c r="E548" s="526" t="s">
        <v>2175</v>
      </c>
      <c r="F548" s="526" t="s">
        <v>2271</v>
      </c>
      <c r="G548" s="526" t="s">
        <v>2272</v>
      </c>
      <c r="H548" s="530"/>
      <c r="I548" s="530"/>
      <c r="J548" s="526"/>
      <c r="K548" s="526"/>
      <c r="L548" s="530"/>
      <c r="M548" s="530"/>
      <c r="N548" s="526"/>
      <c r="O548" s="526"/>
      <c r="P548" s="530">
        <v>1</v>
      </c>
      <c r="Q548" s="530">
        <v>350</v>
      </c>
      <c r="R548" s="544"/>
      <c r="S548" s="531">
        <v>350</v>
      </c>
    </row>
    <row r="549" spans="1:19" ht="14.4" customHeight="1" x14ac:dyDescent="0.3">
      <c r="A549" s="525" t="s">
        <v>2162</v>
      </c>
      <c r="B549" s="526" t="s">
        <v>2194</v>
      </c>
      <c r="C549" s="526" t="s">
        <v>513</v>
      </c>
      <c r="D549" s="526" t="s">
        <v>734</v>
      </c>
      <c r="E549" s="526" t="s">
        <v>2175</v>
      </c>
      <c r="F549" s="526" t="s">
        <v>2273</v>
      </c>
      <c r="G549" s="526" t="s">
        <v>2274</v>
      </c>
      <c r="H549" s="530"/>
      <c r="I549" s="530"/>
      <c r="J549" s="526"/>
      <c r="K549" s="526"/>
      <c r="L549" s="530"/>
      <c r="M549" s="530"/>
      <c r="N549" s="526"/>
      <c r="O549" s="526"/>
      <c r="P549" s="530">
        <v>1</v>
      </c>
      <c r="Q549" s="530">
        <v>254</v>
      </c>
      <c r="R549" s="544"/>
      <c r="S549" s="531">
        <v>254</v>
      </c>
    </row>
    <row r="550" spans="1:19" ht="14.4" customHeight="1" x14ac:dyDescent="0.3">
      <c r="A550" s="525" t="s">
        <v>2162</v>
      </c>
      <c r="B550" s="526" t="s">
        <v>2194</v>
      </c>
      <c r="C550" s="526" t="s">
        <v>513</v>
      </c>
      <c r="D550" s="526" t="s">
        <v>734</v>
      </c>
      <c r="E550" s="526" t="s">
        <v>2175</v>
      </c>
      <c r="F550" s="526" t="s">
        <v>2275</v>
      </c>
      <c r="G550" s="526" t="s">
        <v>2276</v>
      </c>
      <c r="H550" s="530"/>
      <c r="I550" s="530"/>
      <c r="J550" s="526"/>
      <c r="K550" s="526"/>
      <c r="L550" s="530"/>
      <c r="M550" s="530"/>
      <c r="N550" s="526"/>
      <c r="O550" s="526"/>
      <c r="P550" s="530">
        <v>17</v>
      </c>
      <c r="Q550" s="530">
        <v>5865</v>
      </c>
      <c r="R550" s="544"/>
      <c r="S550" s="531">
        <v>345</v>
      </c>
    </row>
    <row r="551" spans="1:19" ht="14.4" customHeight="1" x14ac:dyDescent="0.3">
      <c r="A551" s="525" t="s">
        <v>2162</v>
      </c>
      <c r="B551" s="526" t="s">
        <v>2194</v>
      </c>
      <c r="C551" s="526" t="s">
        <v>513</v>
      </c>
      <c r="D551" s="526" t="s">
        <v>734</v>
      </c>
      <c r="E551" s="526" t="s">
        <v>2175</v>
      </c>
      <c r="F551" s="526" t="s">
        <v>2277</v>
      </c>
      <c r="G551" s="526" t="s">
        <v>2278</v>
      </c>
      <c r="H551" s="530"/>
      <c r="I551" s="530"/>
      <c r="J551" s="526"/>
      <c r="K551" s="526"/>
      <c r="L551" s="530"/>
      <c r="M551" s="530"/>
      <c r="N551" s="526"/>
      <c r="O551" s="526"/>
      <c r="P551" s="530">
        <v>5</v>
      </c>
      <c r="Q551" s="530">
        <v>4365</v>
      </c>
      <c r="R551" s="544"/>
      <c r="S551" s="531">
        <v>873</v>
      </c>
    </row>
    <row r="552" spans="1:19" ht="14.4" customHeight="1" x14ac:dyDescent="0.3">
      <c r="A552" s="525" t="s">
        <v>2162</v>
      </c>
      <c r="B552" s="526" t="s">
        <v>2194</v>
      </c>
      <c r="C552" s="526" t="s">
        <v>513</v>
      </c>
      <c r="D552" s="526" t="s">
        <v>734</v>
      </c>
      <c r="E552" s="526" t="s">
        <v>2175</v>
      </c>
      <c r="F552" s="526" t="s">
        <v>2295</v>
      </c>
      <c r="G552" s="526" t="s">
        <v>2296</v>
      </c>
      <c r="H552" s="530"/>
      <c r="I552" s="530"/>
      <c r="J552" s="526"/>
      <c r="K552" s="526"/>
      <c r="L552" s="530"/>
      <c r="M552" s="530"/>
      <c r="N552" s="526"/>
      <c r="O552" s="526"/>
      <c r="P552" s="530">
        <v>41</v>
      </c>
      <c r="Q552" s="530">
        <v>7257</v>
      </c>
      <c r="R552" s="544"/>
      <c r="S552" s="531">
        <v>177</v>
      </c>
    </row>
    <row r="553" spans="1:19" ht="14.4" customHeight="1" x14ac:dyDescent="0.3">
      <c r="A553" s="525" t="s">
        <v>2162</v>
      </c>
      <c r="B553" s="526" t="s">
        <v>2194</v>
      </c>
      <c r="C553" s="526" t="s">
        <v>513</v>
      </c>
      <c r="D553" s="526" t="s">
        <v>734</v>
      </c>
      <c r="E553" s="526" t="s">
        <v>2175</v>
      </c>
      <c r="F553" s="526" t="s">
        <v>2297</v>
      </c>
      <c r="G553" s="526" t="s">
        <v>2298</v>
      </c>
      <c r="H553" s="530"/>
      <c r="I553" s="530"/>
      <c r="J553" s="526"/>
      <c r="K553" s="526"/>
      <c r="L553" s="530"/>
      <c r="M553" s="530"/>
      <c r="N553" s="526"/>
      <c r="O553" s="526"/>
      <c r="P553" s="530">
        <v>6</v>
      </c>
      <c r="Q553" s="530">
        <v>12294</v>
      </c>
      <c r="R553" s="544"/>
      <c r="S553" s="531">
        <v>2049</v>
      </c>
    </row>
    <row r="554" spans="1:19" ht="14.4" customHeight="1" x14ac:dyDescent="0.3">
      <c r="A554" s="525" t="s">
        <v>2162</v>
      </c>
      <c r="B554" s="526" t="s">
        <v>2194</v>
      </c>
      <c r="C554" s="526" t="s">
        <v>513</v>
      </c>
      <c r="D554" s="526" t="s">
        <v>734</v>
      </c>
      <c r="E554" s="526" t="s">
        <v>2175</v>
      </c>
      <c r="F554" s="526" t="s">
        <v>2299</v>
      </c>
      <c r="G554" s="526" t="s">
        <v>2300</v>
      </c>
      <c r="H554" s="530"/>
      <c r="I554" s="530"/>
      <c r="J554" s="526"/>
      <c r="K554" s="526"/>
      <c r="L554" s="530"/>
      <c r="M554" s="530"/>
      <c r="N554" s="526"/>
      <c r="O554" s="526"/>
      <c r="P554" s="530">
        <v>17</v>
      </c>
      <c r="Q554" s="530">
        <v>5865</v>
      </c>
      <c r="R554" s="544"/>
      <c r="S554" s="531">
        <v>345</v>
      </c>
    </row>
    <row r="555" spans="1:19" ht="14.4" customHeight="1" x14ac:dyDescent="0.3">
      <c r="A555" s="525" t="s">
        <v>2162</v>
      </c>
      <c r="B555" s="526" t="s">
        <v>2194</v>
      </c>
      <c r="C555" s="526" t="s">
        <v>513</v>
      </c>
      <c r="D555" s="526" t="s">
        <v>734</v>
      </c>
      <c r="E555" s="526" t="s">
        <v>2175</v>
      </c>
      <c r="F555" s="526" t="s">
        <v>2301</v>
      </c>
      <c r="G555" s="526" t="s">
        <v>2302</v>
      </c>
      <c r="H555" s="530"/>
      <c r="I555" s="530"/>
      <c r="J555" s="526"/>
      <c r="K555" s="526"/>
      <c r="L555" s="530"/>
      <c r="M555" s="530"/>
      <c r="N555" s="526"/>
      <c r="O555" s="526"/>
      <c r="P555" s="530">
        <v>2</v>
      </c>
      <c r="Q555" s="530">
        <v>616</v>
      </c>
      <c r="R555" s="544"/>
      <c r="S555" s="531">
        <v>308</v>
      </c>
    </row>
    <row r="556" spans="1:19" ht="14.4" customHeight="1" x14ac:dyDescent="0.3">
      <c r="A556" s="525" t="s">
        <v>2162</v>
      </c>
      <c r="B556" s="526" t="s">
        <v>2194</v>
      </c>
      <c r="C556" s="526" t="s">
        <v>513</v>
      </c>
      <c r="D556" s="526" t="s">
        <v>734</v>
      </c>
      <c r="E556" s="526" t="s">
        <v>2175</v>
      </c>
      <c r="F556" s="526" t="s">
        <v>2303</v>
      </c>
      <c r="G556" s="526" t="s">
        <v>2304</v>
      </c>
      <c r="H556" s="530"/>
      <c r="I556" s="530"/>
      <c r="J556" s="526"/>
      <c r="K556" s="526"/>
      <c r="L556" s="530"/>
      <c r="M556" s="530"/>
      <c r="N556" s="526"/>
      <c r="O556" s="526"/>
      <c r="P556" s="530">
        <v>1</v>
      </c>
      <c r="Q556" s="530">
        <v>2737</v>
      </c>
      <c r="R556" s="544"/>
      <c r="S556" s="531">
        <v>2737</v>
      </c>
    </row>
    <row r="557" spans="1:19" ht="14.4" customHeight="1" x14ac:dyDescent="0.3">
      <c r="A557" s="525" t="s">
        <v>2162</v>
      </c>
      <c r="B557" s="526" t="s">
        <v>2194</v>
      </c>
      <c r="C557" s="526" t="s">
        <v>513</v>
      </c>
      <c r="D557" s="526" t="s">
        <v>734</v>
      </c>
      <c r="E557" s="526" t="s">
        <v>2175</v>
      </c>
      <c r="F557" s="526" t="s">
        <v>2305</v>
      </c>
      <c r="G557" s="526" t="s">
        <v>2306</v>
      </c>
      <c r="H557" s="530"/>
      <c r="I557" s="530"/>
      <c r="J557" s="526"/>
      <c r="K557" s="526"/>
      <c r="L557" s="530"/>
      <c r="M557" s="530"/>
      <c r="N557" s="526"/>
      <c r="O557" s="526"/>
      <c r="P557" s="530">
        <v>1</v>
      </c>
      <c r="Q557" s="530">
        <v>5269</v>
      </c>
      <c r="R557" s="544"/>
      <c r="S557" s="531">
        <v>5269</v>
      </c>
    </row>
    <row r="558" spans="1:19" ht="14.4" customHeight="1" x14ac:dyDescent="0.3">
      <c r="A558" s="525" t="s">
        <v>2162</v>
      </c>
      <c r="B558" s="526" t="s">
        <v>2194</v>
      </c>
      <c r="C558" s="526" t="s">
        <v>513</v>
      </c>
      <c r="D558" s="526" t="s">
        <v>734</v>
      </c>
      <c r="E558" s="526" t="s">
        <v>2175</v>
      </c>
      <c r="F558" s="526" t="s">
        <v>2307</v>
      </c>
      <c r="G558" s="526" t="s">
        <v>2308</v>
      </c>
      <c r="H558" s="530"/>
      <c r="I558" s="530"/>
      <c r="J558" s="526"/>
      <c r="K558" s="526"/>
      <c r="L558" s="530"/>
      <c r="M558" s="530"/>
      <c r="N558" s="526"/>
      <c r="O558" s="526"/>
      <c r="P558" s="530">
        <v>3</v>
      </c>
      <c r="Q558" s="530">
        <v>462</v>
      </c>
      <c r="R558" s="544"/>
      <c r="S558" s="531">
        <v>154</v>
      </c>
    </row>
    <row r="559" spans="1:19" ht="14.4" customHeight="1" x14ac:dyDescent="0.3">
      <c r="A559" s="525" t="s">
        <v>2162</v>
      </c>
      <c r="B559" s="526" t="s">
        <v>2194</v>
      </c>
      <c r="C559" s="526" t="s">
        <v>513</v>
      </c>
      <c r="D559" s="526" t="s">
        <v>734</v>
      </c>
      <c r="E559" s="526" t="s">
        <v>2175</v>
      </c>
      <c r="F559" s="526" t="s">
        <v>2309</v>
      </c>
      <c r="G559" s="526" t="s">
        <v>2310</v>
      </c>
      <c r="H559" s="530"/>
      <c r="I559" s="530"/>
      <c r="J559" s="526"/>
      <c r="K559" s="526"/>
      <c r="L559" s="530"/>
      <c r="M559" s="530"/>
      <c r="N559" s="526"/>
      <c r="O559" s="526"/>
      <c r="P559" s="530">
        <v>2</v>
      </c>
      <c r="Q559" s="530">
        <v>1350</v>
      </c>
      <c r="R559" s="544"/>
      <c r="S559" s="531">
        <v>675</v>
      </c>
    </row>
    <row r="560" spans="1:19" ht="14.4" customHeight="1" x14ac:dyDescent="0.3">
      <c r="A560" s="525" t="s">
        <v>2162</v>
      </c>
      <c r="B560" s="526" t="s">
        <v>2194</v>
      </c>
      <c r="C560" s="526" t="s">
        <v>513</v>
      </c>
      <c r="D560" s="526" t="s">
        <v>734</v>
      </c>
      <c r="E560" s="526" t="s">
        <v>2175</v>
      </c>
      <c r="F560" s="526" t="s">
        <v>2313</v>
      </c>
      <c r="G560" s="526" t="s">
        <v>2314</v>
      </c>
      <c r="H560" s="530"/>
      <c r="I560" s="530"/>
      <c r="J560" s="526"/>
      <c r="K560" s="526"/>
      <c r="L560" s="530"/>
      <c r="M560" s="530"/>
      <c r="N560" s="526"/>
      <c r="O560" s="526"/>
      <c r="P560" s="530">
        <v>3</v>
      </c>
      <c r="Q560" s="530">
        <v>465</v>
      </c>
      <c r="R560" s="544"/>
      <c r="S560" s="531">
        <v>155</v>
      </c>
    </row>
    <row r="561" spans="1:19" ht="14.4" customHeight="1" x14ac:dyDescent="0.3">
      <c r="A561" s="525" t="s">
        <v>2162</v>
      </c>
      <c r="B561" s="526" t="s">
        <v>2194</v>
      </c>
      <c r="C561" s="526" t="s">
        <v>513</v>
      </c>
      <c r="D561" s="526" t="s">
        <v>734</v>
      </c>
      <c r="E561" s="526" t="s">
        <v>2175</v>
      </c>
      <c r="F561" s="526" t="s">
        <v>2315</v>
      </c>
      <c r="G561" s="526" t="s">
        <v>2316</v>
      </c>
      <c r="H561" s="530"/>
      <c r="I561" s="530"/>
      <c r="J561" s="526"/>
      <c r="K561" s="526"/>
      <c r="L561" s="530"/>
      <c r="M561" s="530"/>
      <c r="N561" s="526"/>
      <c r="O561" s="526"/>
      <c r="P561" s="530">
        <v>4</v>
      </c>
      <c r="Q561" s="530">
        <v>796</v>
      </c>
      <c r="R561" s="544"/>
      <c r="S561" s="531">
        <v>199</v>
      </c>
    </row>
    <row r="562" spans="1:19" ht="14.4" customHeight="1" x14ac:dyDescent="0.3">
      <c r="A562" s="525" t="s">
        <v>2162</v>
      </c>
      <c r="B562" s="526" t="s">
        <v>2194</v>
      </c>
      <c r="C562" s="526" t="s">
        <v>513</v>
      </c>
      <c r="D562" s="526" t="s">
        <v>734</v>
      </c>
      <c r="E562" s="526" t="s">
        <v>2175</v>
      </c>
      <c r="F562" s="526" t="s">
        <v>2319</v>
      </c>
      <c r="G562" s="526" t="s">
        <v>2320</v>
      </c>
      <c r="H562" s="530"/>
      <c r="I562" s="530"/>
      <c r="J562" s="526"/>
      <c r="K562" s="526"/>
      <c r="L562" s="530"/>
      <c r="M562" s="530"/>
      <c r="N562" s="526"/>
      <c r="O562" s="526"/>
      <c r="P562" s="530">
        <v>12</v>
      </c>
      <c r="Q562" s="530">
        <v>5112</v>
      </c>
      <c r="R562" s="544"/>
      <c r="S562" s="531">
        <v>426</v>
      </c>
    </row>
    <row r="563" spans="1:19" ht="14.4" customHeight="1" x14ac:dyDescent="0.3">
      <c r="A563" s="525" t="s">
        <v>2162</v>
      </c>
      <c r="B563" s="526" t="s">
        <v>2194</v>
      </c>
      <c r="C563" s="526" t="s">
        <v>513</v>
      </c>
      <c r="D563" s="526" t="s">
        <v>734</v>
      </c>
      <c r="E563" s="526" t="s">
        <v>2175</v>
      </c>
      <c r="F563" s="526" t="s">
        <v>2323</v>
      </c>
      <c r="G563" s="526" t="s">
        <v>2324</v>
      </c>
      <c r="H563" s="530"/>
      <c r="I563" s="530"/>
      <c r="J563" s="526"/>
      <c r="K563" s="526"/>
      <c r="L563" s="530"/>
      <c r="M563" s="530"/>
      <c r="N563" s="526"/>
      <c r="O563" s="526"/>
      <c r="P563" s="530">
        <v>19</v>
      </c>
      <c r="Q563" s="530">
        <v>3097</v>
      </c>
      <c r="R563" s="544"/>
      <c r="S563" s="531">
        <v>163</v>
      </c>
    </row>
    <row r="564" spans="1:19" ht="14.4" customHeight="1" x14ac:dyDescent="0.3">
      <c r="A564" s="525" t="s">
        <v>2162</v>
      </c>
      <c r="B564" s="526" t="s">
        <v>2194</v>
      </c>
      <c r="C564" s="526" t="s">
        <v>513</v>
      </c>
      <c r="D564" s="526" t="s">
        <v>734</v>
      </c>
      <c r="E564" s="526" t="s">
        <v>2175</v>
      </c>
      <c r="F564" s="526" t="s">
        <v>2325</v>
      </c>
      <c r="G564" s="526" t="s">
        <v>2326</v>
      </c>
      <c r="H564" s="530"/>
      <c r="I564" s="530"/>
      <c r="J564" s="526"/>
      <c r="K564" s="526"/>
      <c r="L564" s="530"/>
      <c r="M564" s="530"/>
      <c r="N564" s="526"/>
      <c r="O564" s="526"/>
      <c r="P564" s="530">
        <v>1</v>
      </c>
      <c r="Q564" s="530">
        <v>436</v>
      </c>
      <c r="R564" s="544"/>
      <c r="S564" s="531">
        <v>436</v>
      </c>
    </row>
    <row r="565" spans="1:19" ht="14.4" customHeight="1" x14ac:dyDescent="0.3">
      <c r="A565" s="525" t="s">
        <v>2162</v>
      </c>
      <c r="B565" s="526" t="s">
        <v>2194</v>
      </c>
      <c r="C565" s="526" t="s">
        <v>513</v>
      </c>
      <c r="D565" s="526" t="s">
        <v>734</v>
      </c>
      <c r="E565" s="526" t="s">
        <v>2175</v>
      </c>
      <c r="F565" s="526" t="s">
        <v>2327</v>
      </c>
      <c r="G565" s="526" t="s">
        <v>2328</v>
      </c>
      <c r="H565" s="530"/>
      <c r="I565" s="530"/>
      <c r="J565" s="526"/>
      <c r="K565" s="526"/>
      <c r="L565" s="530"/>
      <c r="M565" s="530"/>
      <c r="N565" s="526"/>
      <c r="O565" s="526"/>
      <c r="P565" s="530">
        <v>2</v>
      </c>
      <c r="Q565" s="530">
        <v>4310</v>
      </c>
      <c r="R565" s="544"/>
      <c r="S565" s="531">
        <v>2155</v>
      </c>
    </row>
    <row r="566" spans="1:19" ht="14.4" customHeight="1" x14ac:dyDescent="0.3">
      <c r="A566" s="525" t="s">
        <v>2162</v>
      </c>
      <c r="B566" s="526" t="s">
        <v>2194</v>
      </c>
      <c r="C566" s="526" t="s">
        <v>513</v>
      </c>
      <c r="D566" s="526" t="s">
        <v>734</v>
      </c>
      <c r="E566" s="526" t="s">
        <v>2175</v>
      </c>
      <c r="F566" s="526" t="s">
        <v>2329</v>
      </c>
      <c r="G566" s="526" t="s">
        <v>2330</v>
      </c>
      <c r="H566" s="530"/>
      <c r="I566" s="530"/>
      <c r="J566" s="526"/>
      <c r="K566" s="526"/>
      <c r="L566" s="530"/>
      <c r="M566" s="530"/>
      <c r="N566" s="526"/>
      <c r="O566" s="526"/>
      <c r="P566" s="530">
        <v>7</v>
      </c>
      <c r="Q566" s="530">
        <v>1141</v>
      </c>
      <c r="R566" s="544"/>
      <c r="S566" s="531">
        <v>163</v>
      </c>
    </row>
    <row r="567" spans="1:19" ht="14.4" customHeight="1" x14ac:dyDescent="0.3">
      <c r="A567" s="525" t="s">
        <v>2162</v>
      </c>
      <c r="B567" s="526" t="s">
        <v>2194</v>
      </c>
      <c r="C567" s="526" t="s">
        <v>513</v>
      </c>
      <c r="D567" s="526" t="s">
        <v>734</v>
      </c>
      <c r="E567" s="526" t="s">
        <v>2175</v>
      </c>
      <c r="F567" s="526" t="s">
        <v>2331</v>
      </c>
      <c r="G567" s="526" t="s">
        <v>2332</v>
      </c>
      <c r="H567" s="530"/>
      <c r="I567" s="530"/>
      <c r="J567" s="526"/>
      <c r="K567" s="526"/>
      <c r="L567" s="530"/>
      <c r="M567" s="530"/>
      <c r="N567" s="526"/>
      <c r="O567" s="526"/>
      <c r="P567" s="530">
        <v>6</v>
      </c>
      <c r="Q567" s="530">
        <v>5604</v>
      </c>
      <c r="R567" s="544"/>
      <c r="S567" s="531">
        <v>934</v>
      </c>
    </row>
    <row r="568" spans="1:19" ht="14.4" customHeight="1" x14ac:dyDescent="0.3">
      <c r="A568" s="525" t="s">
        <v>2162</v>
      </c>
      <c r="B568" s="526" t="s">
        <v>2194</v>
      </c>
      <c r="C568" s="526" t="s">
        <v>513</v>
      </c>
      <c r="D568" s="526" t="s">
        <v>734</v>
      </c>
      <c r="E568" s="526" t="s">
        <v>2175</v>
      </c>
      <c r="F568" s="526" t="s">
        <v>2343</v>
      </c>
      <c r="G568" s="526" t="s">
        <v>2344</v>
      </c>
      <c r="H568" s="530"/>
      <c r="I568" s="530"/>
      <c r="J568" s="526"/>
      <c r="K568" s="526"/>
      <c r="L568" s="530"/>
      <c r="M568" s="530"/>
      <c r="N568" s="526"/>
      <c r="O568" s="526"/>
      <c r="P568" s="530">
        <v>1</v>
      </c>
      <c r="Q568" s="530">
        <v>373</v>
      </c>
      <c r="R568" s="544"/>
      <c r="S568" s="531">
        <v>373</v>
      </c>
    </row>
    <row r="569" spans="1:19" ht="14.4" customHeight="1" x14ac:dyDescent="0.3">
      <c r="A569" s="525" t="s">
        <v>2162</v>
      </c>
      <c r="B569" s="526" t="s">
        <v>2194</v>
      </c>
      <c r="C569" s="526" t="s">
        <v>513</v>
      </c>
      <c r="D569" s="526" t="s">
        <v>731</v>
      </c>
      <c r="E569" s="526" t="s">
        <v>2164</v>
      </c>
      <c r="F569" s="526" t="s">
        <v>2199</v>
      </c>
      <c r="G569" s="526" t="s">
        <v>597</v>
      </c>
      <c r="H569" s="530"/>
      <c r="I569" s="530"/>
      <c r="J569" s="526"/>
      <c r="K569" s="526"/>
      <c r="L569" s="530">
        <v>0.5</v>
      </c>
      <c r="M569" s="530">
        <v>502.41</v>
      </c>
      <c r="N569" s="526">
        <v>1</v>
      </c>
      <c r="O569" s="526">
        <v>1004.82</v>
      </c>
      <c r="P569" s="530"/>
      <c r="Q569" s="530"/>
      <c r="R569" s="544"/>
      <c r="S569" s="531"/>
    </row>
    <row r="570" spans="1:19" ht="14.4" customHeight="1" x14ac:dyDescent="0.3">
      <c r="A570" s="525" t="s">
        <v>2162</v>
      </c>
      <c r="B570" s="526" t="s">
        <v>2194</v>
      </c>
      <c r="C570" s="526" t="s">
        <v>513</v>
      </c>
      <c r="D570" s="526" t="s">
        <v>731</v>
      </c>
      <c r="E570" s="526" t="s">
        <v>2164</v>
      </c>
      <c r="F570" s="526" t="s">
        <v>2206</v>
      </c>
      <c r="G570" s="526" t="s">
        <v>607</v>
      </c>
      <c r="H570" s="530"/>
      <c r="I570" s="530"/>
      <c r="J570" s="526"/>
      <c r="K570" s="526"/>
      <c r="L570" s="530">
        <v>1.3399999999999999</v>
      </c>
      <c r="M570" s="530">
        <v>5961.89</v>
      </c>
      <c r="N570" s="526">
        <v>1</v>
      </c>
      <c r="O570" s="526">
        <v>4449.1716417910457</v>
      </c>
      <c r="P570" s="530">
        <v>0.19</v>
      </c>
      <c r="Q570" s="530">
        <v>864.04</v>
      </c>
      <c r="R570" s="544">
        <v>0.14492719590599623</v>
      </c>
      <c r="S570" s="531">
        <v>4547.5789473684208</v>
      </c>
    </row>
    <row r="571" spans="1:19" ht="14.4" customHeight="1" x14ac:dyDescent="0.3">
      <c r="A571" s="525" t="s">
        <v>2162</v>
      </c>
      <c r="B571" s="526" t="s">
        <v>2194</v>
      </c>
      <c r="C571" s="526" t="s">
        <v>513</v>
      </c>
      <c r="D571" s="526" t="s">
        <v>731</v>
      </c>
      <c r="E571" s="526" t="s">
        <v>2164</v>
      </c>
      <c r="F571" s="526" t="s">
        <v>2207</v>
      </c>
      <c r="G571" s="526" t="s">
        <v>607</v>
      </c>
      <c r="H571" s="530"/>
      <c r="I571" s="530"/>
      <c r="J571" s="526"/>
      <c r="K571" s="526"/>
      <c r="L571" s="530">
        <v>0.60000000000000009</v>
      </c>
      <c r="M571" s="530">
        <v>5348.59</v>
      </c>
      <c r="N571" s="526">
        <v>1</v>
      </c>
      <c r="O571" s="526">
        <v>8914.3166666666657</v>
      </c>
      <c r="P571" s="530"/>
      <c r="Q571" s="530"/>
      <c r="R571" s="544"/>
      <c r="S571" s="531"/>
    </row>
    <row r="572" spans="1:19" ht="14.4" customHeight="1" x14ac:dyDescent="0.3">
      <c r="A572" s="525" t="s">
        <v>2162</v>
      </c>
      <c r="B572" s="526" t="s">
        <v>2194</v>
      </c>
      <c r="C572" s="526" t="s">
        <v>513</v>
      </c>
      <c r="D572" s="526" t="s">
        <v>731</v>
      </c>
      <c r="E572" s="526" t="s">
        <v>2164</v>
      </c>
      <c r="F572" s="526" t="s">
        <v>2209</v>
      </c>
      <c r="G572" s="526" t="s">
        <v>607</v>
      </c>
      <c r="H572" s="530"/>
      <c r="I572" s="530"/>
      <c r="J572" s="526"/>
      <c r="K572" s="526"/>
      <c r="L572" s="530">
        <v>1.1000000000000001</v>
      </c>
      <c r="M572" s="530">
        <v>1947.88</v>
      </c>
      <c r="N572" s="526">
        <v>1</v>
      </c>
      <c r="O572" s="526">
        <v>1770.8</v>
      </c>
      <c r="P572" s="530"/>
      <c r="Q572" s="530"/>
      <c r="R572" s="544"/>
      <c r="S572" s="531"/>
    </row>
    <row r="573" spans="1:19" ht="14.4" customHeight="1" x14ac:dyDescent="0.3">
      <c r="A573" s="525" t="s">
        <v>2162</v>
      </c>
      <c r="B573" s="526" t="s">
        <v>2194</v>
      </c>
      <c r="C573" s="526" t="s">
        <v>513</v>
      </c>
      <c r="D573" s="526" t="s">
        <v>731</v>
      </c>
      <c r="E573" s="526" t="s">
        <v>2164</v>
      </c>
      <c r="F573" s="526" t="s">
        <v>2210</v>
      </c>
      <c r="G573" s="526" t="s">
        <v>599</v>
      </c>
      <c r="H573" s="530"/>
      <c r="I573" s="530"/>
      <c r="J573" s="526"/>
      <c r="K573" s="526"/>
      <c r="L573" s="530">
        <v>22.36</v>
      </c>
      <c r="M573" s="530">
        <v>11568.399999999998</v>
      </c>
      <c r="N573" s="526">
        <v>1</v>
      </c>
      <c r="O573" s="526">
        <v>517.37030411449007</v>
      </c>
      <c r="P573" s="530">
        <v>0.35</v>
      </c>
      <c r="Q573" s="530">
        <v>181.16</v>
      </c>
      <c r="R573" s="544">
        <v>1.5659901109920129E-2</v>
      </c>
      <c r="S573" s="531">
        <v>517.6</v>
      </c>
    </row>
    <row r="574" spans="1:19" ht="14.4" customHeight="1" x14ac:dyDescent="0.3">
      <c r="A574" s="525" t="s">
        <v>2162</v>
      </c>
      <c r="B574" s="526" t="s">
        <v>2194</v>
      </c>
      <c r="C574" s="526" t="s">
        <v>513</v>
      </c>
      <c r="D574" s="526" t="s">
        <v>731</v>
      </c>
      <c r="E574" s="526" t="s">
        <v>2164</v>
      </c>
      <c r="F574" s="526" t="s">
        <v>2211</v>
      </c>
      <c r="G574" s="526" t="s">
        <v>601</v>
      </c>
      <c r="H574" s="530"/>
      <c r="I574" s="530"/>
      <c r="J574" s="526"/>
      <c r="K574" s="526"/>
      <c r="L574" s="530">
        <v>0.05</v>
      </c>
      <c r="M574" s="530">
        <v>45.19</v>
      </c>
      <c r="N574" s="526">
        <v>1</v>
      </c>
      <c r="O574" s="526">
        <v>903.8</v>
      </c>
      <c r="P574" s="530"/>
      <c r="Q574" s="530"/>
      <c r="R574" s="544"/>
      <c r="S574" s="531"/>
    </row>
    <row r="575" spans="1:19" ht="14.4" customHeight="1" x14ac:dyDescent="0.3">
      <c r="A575" s="525" t="s">
        <v>2162</v>
      </c>
      <c r="B575" s="526" t="s">
        <v>2194</v>
      </c>
      <c r="C575" s="526" t="s">
        <v>513</v>
      </c>
      <c r="D575" s="526" t="s">
        <v>731</v>
      </c>
      <c r="E575" s="526" t="s">
        <v>2164</v>
      </c>
      <c r="F575" s="526" t="s">
        <v>2212</v>
      </c>
      <c r="G575" s="526" t="s">
        <v>607</v>
      </c>
      <c r="H575" s="530"/>
      <c r="I575" s="530"/>
      <c r="J575" s="526"/>
      <c r="K575" s="526"/>
      <c r="L575" s="530"/>
      <c r="M575" s="530"/>
      <c r="N575" s="526"/>
      <c r="O575" s="526"/>
      <c r="P575" s="530">
        <v>0.02</v>
      </c>
      <c r="Q575" s="530">
        <v>654.85</v>
      </c>
      <c r="R575" s="544"/>
      <c r="S575" s="531">
        <v>32742.5</v>
      </c>
    </row>
    <row r="576" spans="1:19" ht="14.4" customHeight="1" x14ac:dyDescent="0.3">
      <c r="A576" s="525" t="s">
        <v>2162</v>
      </c>
      <c r="B576" s="526" t="s">
        <v>2194</v>
      </c>
      <c r="C576" s="526" t="s">
        <v>513</v>
      </c>
      <c r="D576" s="526" t="s">
        <v>731</v>
      </c>
      <c r="E576" s="526" t="s">
        <v>2175</v>
      </c>
      <c r="F576" s="526" t="s">
        <v>2241</v>
      </c>
      <c r="G576" s="526" t="s">
        <v>2242</v>
      </c>
      <c r="H576" s="530"/>
      <c r="I576" s="530"/>
      <c r="J576" s="526"/>
      <c r="K576" s="526"/>
      <c r="L576" s="530"/>
      <c r="M576" s="530"/>
      <c r="N576" s="526"/>
      <c r="O576" s="526"/>
      <c r="P576" s="530">
        <v>1</v>
      </c>
      <c r="Q576" s="530">
        <v>205</v>
      </c>
      <c r="R576" s="544"/>
      <c r="S576" s="531">
        <v>205</v>
      </c>
    </row>
    <row r="577" spans="1:19" ht="14.4" customHeight="1" x14ac:dyDescent="0.3">
      <c r="A577" s="525" t="s">
        <v>2162</v>
      </c>
      <c r="B577" s="526" t="s">
        <v>2194</v>
      </c>
      <c r="C577" s="526" t="s">
        <v>513</v>
      </c>
      <c r="D577" s="526" t="s">
        <v>731</v>
      </c>
      <c r="E577" s="526" t="s">
        <v>2175</v>
      </c>
      <c r="F577" s="526" t="s">
        <v>2243</v>
      </c>
      <c r="G577" s="526" t="s">
        <v>2244</v>
      </c>
      <c r="H577" s="530"/>
      <c r="I577" s="530"/>
      <c r="J577" s="526"/>
      <c r="K577" s="526"/>
      <c r="L577" s="530"/>
      <c r="M577" s="530"/>
      <c r="N577" s="526"/>
      <c r="O577" s="526"/>
      <c r="P577" s="530">
        <v>33</v>
      </c>
      <c r="Q577" s="530">
        <v>7029</v>
      </c>
      <c r="R577" s="544"/>
      <c r="S577" s="531">
        <v>213</v>
      </c>
    </row>
    <row r="578" spans="1:19" ht="14.4" customHeight="1" x14ac:dyDescent="0.3">
      <c r="A578" s="525" t="s">
        <v>2162</v>
      </c>
      <c r="B578" s="526" t="s">
        <v>2194</v>
      </c>
      <c r="C578" s="526" t="s">
        <v>513</v>
      </c>
      <c r="D578" s="526" t="s">
        <v>731</v>
      </c>
      <c r="E578" s="526" t="s">
        <v>2175</v>
      </c>
      <c r="F578" s="526" t="s">
        <v>2245</v>
      </c>
      <c r="G578" s="526" t="s">
        <v>2246</v>
      </c>
      <c r="H578" s="530"/>
      <c r="I578" s="530"/>
      <c r="J578" s="526"/>
      <c r="K578" s="526"/>
      <c r="L578" s="530"/>
      <c r="M578" s="530"/>
      <c r="N578" s="526"/>
      <c r="O578" s="526"/>
      <c r="P578" s="530">
        <v>44</v>
      </c>
      <c r="Q578" s="530">
        <v>6820</v>
      </c>
      <c r="R578" s="544"/>
      <c r="S578" s="531">
        <v>155</v>
      </c>
    </row>
    <row r="579" spans="1:19" ht="14.4" customHeight="1" x14ac:dyDescent="0.3">
      <c r="A579" s="525" t="s">
        <v>2162</v>
      </c>
      <c r="B579" s="526" t="s">
        <v>2194</v>
      </c>
      <c r="C579" s="526" t="s">
        <v>513</v>
      </c>
      <c r="D579" s="526" t="s">
        <v>731</v>
      </c>
      <c r="E579" s="526" t="s">
        <v>2175</v>
      </c>
      <c r="F579" s="526" t="s">
        <v>2247</v>
      </c>
      <c r="G579" s="526" t="s">
        <v>2248</v>
      </c>
      <c r="H579" s="530"/>
      <c r="I579" s="530"/>
      <c r="J579" s="526"/>
      <c r="K579" s="526"/>
      <c r="L579" s="530"/>
      <c r="M579" s="530"/>
      <c r="N579" s="526"/>
      <c r="O579" s="526"/>
      <c r="P579" s="530">
        <v>41</v>
      </c>
      <c r="Q579" s="530">
        <v>7667</v>
      </c>
      <c r="R579" s="544"/>
      <c r="S579" s="531">
        <v>187</v>
      </c>
    </row>
    <row r="580" spans="1:19" ht="14.4" customHeight="1" x14ac:dyDescent="0.3">
      <c r="A580" s="525" t="s">
        <v>2162</v>
      </c>
      <c r="B580" s="526" t="s">
        <v>2194</v>
      </c>
      <c r="C580" s="526" t="s">
        <v>513</v>
      </c>
      <c r="D580" s="526" t="s">
        <v>731</v>
      </c>
      <c r="E580" s="526" t="s">
        <v>2175</v>
      </c>
      <c r="F580" s="526" t="s">
        <v>2249</v>
      </c>
      <c r="G580" s="526" t="s">
        <v>2250</v>
      </c>
      <c r="H580" s="530"/>
      <c r="I580" s="530"/>
      <c r="J580" s="526"/>
      <c r="K580" s="526"/>
      <c r="L580" s="530"/>
      <c r="M580" s="530"/>
      <c r="N580" s="526"/>
      <c r="O580" s="526"/>
      <c r="P580" s="530">
        <v>33</v>
      </c>
      <c r="Q580" s="530">
        <v>4224</v>
      </c>
      <c r="R580" s="544"/>
      <c r="S580" s="531">
        <v>128</v>
      </c>
    </row>
    <row r="581" spans="1:19" ht="14.4" customHeight="1" x14ac:dyDescent="0.3">
      <c r="A581" s="525" t="s">
        <v>2162</v>
      </c>
      <c r="B581" s="526" t="s">
        <v>2194</v>
      </c>
      <c r="C581" s="526" t="s">
        <v>513</v>
      </c>
      <c r="D581" s="526" t="s">
        <v>731</v>
      </c>
      <c r="E581" s="526" t="s">
        <v>2175</v>
      </c>
      <c r="F581" s="526" t="s">
        <v>2251</v>
      </c>
      <c r="G581" s="526" t="s">
        <v>2252</v>
      </c>
      <c r="H581" s="530"/>
      <c r="I581" s="530"/>
      <c r="J581" s="526"/>
      <c r="K581" s="526"/>
      <c r="L581" s="530"/>
      <c r="M581" s="530"/>
      <c r="N581" s="526"/>
      <c r="O581" s="526"/>
      <c r="P581" s="530">
        <v>46</v>
      </c>
      <c r="Q581" s="530">
        <v>10258</v>
      </c>
      <c r="R581" s="544"/>
      <c r="S581" s="531">
        <v>223</v>
      </c>
    </row>
    <row r="582" spans="1:19" ht="14.4" customHeight="1" x14ac:dyDescent="0.3">
      <c r="A582" s="525" t="s">
        <v>2162</v>
      </c>
      <c r="B582" s="526" t="s">
        <v>2194</v>
      </c>
      <c r="C582" s="526" t="s">
        <v>513</v>
      </c>
      <c r="D582" s="526" t="s">
        <v>731</v>
      </c>
      <c r="E582" s="526" t="s">
        <v>2175</v>
      </c>
      <c r="F582" s="526" t="s">
        <v>2253</v>
      </c>
      <c r="G582" s="526" t="s">
        <v>2254</v>
      </c>
      <c r="H582" s="530"/>
      <c r="I582" s="530"/>
      <c r="J582" s="526"/>
      <c r="K582" s="526"/>
      <c r="L582" s="530"/>
      <c r="M582" s="530"/>
      <c r="N582" s="526"/>
      <c r="O582" s="526"/>
      <c r="P582" s="530">
        <v>24</v>
      </c>
      <c r="Q582" s="530">
        <v>5352</v>
      </c>
      <c r="R582" s="544"/>
      <c r="S582" s="531">
        <v>223</v>
      </c>
    </row>
    <row r="583" spans="1:19" ht="14.4" customHeight="1" x14ac:dyDescent="0.3">
      <c r="A583" s="525" t="s">
        <v>2162</v>
      </c>
      <c r="B583" s="526" t="s">
        <v>2194</v>
      </c>
      <c r="C583" s="526" t="s">
        <v>513</v>
      </c>
      <c r="D583" s="526" t="s">
        <v>731</v>
      </c>
      <c r="E583" s="526" t="s">
        <v>2175</v>
      </c>
      <c r="F583" s="526" t="s">
        <v>2257</v>
      </c>
      <c r="G583" s="526" t="s">
        <v>2258</v>
      </c>
      <c r="H583" s="530"/>
      <c r="I583" s="530"/>
      <c r="J583" s="526"/>
      <c r="K583" s="526"/>
      <c r="L583" s="530">
        <v>1</v>
      </c>
      <c r="M583" s="530">
        <v>225</v>
      </c>
      <c r="N583" s="526">
        <v>1</v>
      </c>
      <c r="O583" s="526">
        <v>225</v>
      </c>
      <c r="P583" s="530">
        <v>58</v>
      </c>
      <c r="Q583" s="530">
        <v>13050</v>
      </c>
      <c r="R583" s="544">
        <v>58</v>
      </c>
      <c r="S583" s="531">
        <v>225</v>
      </c>
    </row>
    <row r="584" spans="1:19" ht="14.4" customHeight="1" x14ac:dyDescent="0.3">
      <c r="A584" s="525" t="s">
        <v>2162</v>
      </c>
      <c r="B584" s="526" t="s">
        <v>2194</v>
      </c>
      <c r="C584" s="526" t="s">
        <v>513</v>
      </c>
      <c r="D584" s="526" t="s">
        <v>731</v>
      </c>
      <c r="E584" s="526" t="s">
        <v>2175</v>
      </c>
      <c r="F584" s="526" t="s">
        <v>2259</v>
      </c>
      <c r="G584" s="526" t="s">
        <v>2260</v>
      </c>
      <c r="H584" s="530"/>
      <c r="I584" s="530"/>
      <c r="J584" s="526"/>
      <c r="K584" s="526"/>
      <c r="L584" s="530">
        <v>27</v>
      </c>
      <c r="M584" s="530">
        <v>16875</v>
      </c>
      <c r="N584" s="526">
        <v>1</v>
      </c>
      <c r="O584" s="526">
        <v>625</v>
      </c>
      <c r="P584" s="530"/>
      <c r="Q584" s="530"/>
      <c r="R584" s="544"/>
      <c r="S584" s="531"/>
    </row>
    <row r="585" spans="1:19" ht="14.4" customHeight="1" x14ac:dyDescent="0.3">
      <c r="A585" s="525" t="s">
        <v>2162</v>
      </c>
      <c r="B585" s="526" t="s">
        <v>2194</v>
      </c>
      <c r="C585" s="526" t="s">
        <v>513</v>
      </c>
      <c r="D585" s="526" t="s">
        <v>731</v>
      </c>
      <c r="E585" s="526" t="s">
        <v>2175</v>
      </c>
      <c r="F585" s="526" t="s">
        <v>2267</v>
      </c>
      <c r="G585" s="526" t="s">
        <v>2268</v>
      </c>
      <c r="H585" s="530"/>
      <c r="I585" s="530"/>
      <c r="J585" s="526"/>
      <c r="K585" s="526"/>
      <c r="L585" s="530">
        <v>5</v>
      </c>
      <c r="M585" s="530">
        <v>2420</v>
      </c>
      <c r="N585" s="526">
        <v>1</v>
      </c>
      <c r="O585" s="526">
        <v>484</v>
      </c>
      <c r="P585" s="530">
        <v>1</v>
      </c>
      <c r="Q585" s="530">
        <v>484</v>
      </c>
      <c r="R585" s="544">
        <v>0.2</v>
      </c>
      <c r="S585" s="531">
        <v>484</v>
      </c>
    </row>
    <row r="586" spans="1:19" ht="14.4" customHeight="1" x14ac:dyDescent="0.3">
      <c r="A586" s="525" t="s">
        <v>2162</v>
      </c>
      <c r="B586" s="526" t="s">
        <v>2194</v>
      </c>
      <c r="C586" s="526" t="s">
        <v>513</v>
      </c>
      <c r="D586" s="526" t="s">
        <v>731</v>
      </c>
      <c r="E586" s="526" t="s">
        <v>2175</v>
      </c>
      <c r="F586" s="526" t="s">
        <v>2269</v>
      </c>
      <c r="G586" s="526" t="s">
        <v>2270</v>
      </c>
      <c r="H586" s="530"/>
      <c r="I586" s="530"/>
      <c r="J586" s="526"/>
      <c r="K586" s="526"/>
      <c r="L586" s="530">
        <v>1</v>
      </c>
      <c r="M586" s="530">
        <v>265</v>
      </c>
      <c r="N586" s="526">
        <v>1</v>
      </c>
      <c r="O586" s="526">
        <v>265</v>
      </c>
      <c r="P586" s="530"/>
      <c r="Q586" s="530"/>
      <c r="R586" s="544"/>
      <c r="S586" s="531"/>
    </row>
    <row r="587" spans="1:19" ht="14.4" customHeight="1" x14ac:dyDescent="0.3">
      <c r="A587" s="525" t="s">
        <v>2162</v>
      </c>
      <c r="B587" s="526" t="s">
        <v>2194</v>
      </c>
      <c r="C587" s="526" t="s">
        <v>513</v>
      </c>
      <c r="D587" s="526" t="s">
        <v>731</v>
      </c>
      <c r="E587" s="526" t="s">
        <v>2175</v>
      </c>
      <c r="F587" s="526" t="s">
        <v>2275</v>
      </c>
      <c r="G587" s="526" t="s">
        <v>2276</v>
      </c>
      <c r="H587" s="530"/>
      <c r="I587" s="530"/>
      <c r="J587" s="526"/>
      <c r="K587" s="526"/>
      <c r="L587" s="530"/>
      <c r="M587" s="530"/>
      <c r="N587" s="526"/>
      <c r="O587" s="526"/>
      <c r="P587" s="530">
        <v>79</v>
      </c>
      <c r="Q587" s="530">
        <v>27255</v>
      </c>
      <c r="R587" s="544"/>
      <c r="S587" s="531">
        <v>345</v>
      </c>
    </row>
    <row r="588" spans="1:19" ht="14.4" customHeight="1" x14ac:dyDescent="0.3">
      <c r="A588" s="525" t="s">
        <v>2162</v>
      </c>
      <c r="B588" s="526" t="s">
        <v>2194</v>
      </c>
      <c r="C588" s="526" t="s">
        <v>513</v>
      </c>
      <c r="D588" s="526" t="s">
        <v>731</v>
      </c>
      <c r="E588" s="526" t="s">
        <v>2175</v>
      </c>
      <c r="F588" s="526" t="s">
        <v>2277</v>
      </c>
      <c r="G588" s="526" t="s">
        <v>2278</v>
      </c>
      <c r="H588" s="530"/>
      <c r="I588" s="530"/>
      <c r="J588" s="526"/>
      <c r="K588" s="526"/>
      <c r="L588" s="530"/>
      <c r="M588" s="530"/>
      <c r="N588" s="526"/>
      <c r="O588" s="526"/>
      <c r="P588" s="530">
        <v>8</v>
      </c>
      <c r="Q588" s="530">
        <v>6984</v>
      </c>
      <c r="R588" s="544"/>
      <c r="S588" s="531">
        <v>873</v>
      </c>
    </row>
    <row r="589" spans="1:19" ht="14.4" customHeight="1" x14ac:dyDescent="0.3">
      <c r="A589" s="525" t="s">
        <v>2162</v>
      </c>
      <c r="B589" s="526" t="s">
        <v>2194</v>
      </c>
      <c r="C589" s="526" t="s">
        <v>513</v>
      </c>
      <c r="D589" s="526" t="s">
        <v>731</v>
      </c>
      <c r="E589" s="526" t="s">
        <v>2175</v>
      </c>
      <c r="F589" s="526" t="s">
        <v>2295</v>
      </c>
      <c r="G589" s="526" t="s">
        <v>2296</v>
      </c>
      <c r="H589" s="530"/>
      <c r="I589" s="530"/>
      <c r="J589" s="526"/>
      <c r="K589" s="526"/>
      <c r="L589" s="530">
        <v>1</v>
      </c>
      <c r="M589" s="530">
        <v>177</v>
      </c>
      <c r="N589" s="526">
        <v>1</v>
      </c>
      <c r="O589" s="526">
        <v>177</v>
      </c>
      <c r="P589" s="530">
        <v>171</v>
      </c>
      <c r="Q589" s="530">
        <v>30267</v>
      </c>
      <c r="R589" s="544">
        <v>171</v>
      </c>
      <c r="S589" s="531">
        <v>177</v>
      </c>
    </row>
    <row r="590" spans="1:19" ht="14.4" customHeight="1" x14ac:dyDescent="0.3">
      <c r="A590" s="525" t="s">
        <v>2162</v>
      </c>
      <c r="B590" s="526" t="s">
        <v>2194</v>
      </c>
      <c r="C590" s="526" t="s">
        <v>513</v>
      </c>
      <c r="D590" s="526" t="s">
        <v>731</v>
      </c>
      <c r="E590" s="526" t="s">
        <v>2175</v>
      </c>
      <c r="F590" s="526" t="s">
        <v>2299</v>
      </c>
      <c r="G590" s="526" t="s">
        <v>2300</v>
      </c>
      <c r="H590" s="530"/>
      <c r="I590" s="530"/>
      <c r="J590" s="526"/>
      <c r="K590" s="526"/>
      <c r="L590" s="530"/>
      <c r="M590" s="530"/>
      <c r="N590" s="526"/>
      <c r="O590" s="526"/>
      <c r="P590" s="530">
        <v>74</v>
      </c>
      <c r="Q590" s="530">
        <v>25530</v>
      </c>
      <c r="R590" s="544"/>
      <c r="S590" s="531">
        <v>345</v>
      </c>
    </row>
    <row r="591" spans="1:19" ht="14.4" customHeight="1" x14ac:dyDescent="0.3">
      <c r="A591" s="525" t="s">
        <v>2162</v>
      </c>
      <c r="B591" s="526" t="s">
        <v>2194</v>
      </c>
      <c r="C591" s="526" t="s">
        <v>513</v>
      </c>
      <c r="D591" s="526" t="s">
        <v>731</v>
      </c>
      <c r="E591" s="526" t="s">
        <v>2175</v>
      </c>
      <c r="F591" s="526" t="s">
        <v>2301</v>
      </c>
      <c r="G591" s="526" t="s">
        <v>2302</v>
      </c>
      <c r="H591" s="530"/>
      <c r="I591" s="530"/>
      <c r="J591" s="526"/>
      <c r="K591" s="526"/>
      <c r="L591" s="530"/>
      <c r="M591" s="530"/>
      <c r="N591" s="526"/>
      <c r="O591" s="526"/>
      <c r="P591" s="530">
        <v>1</v>
      </c>
      <c r="Q591" s="530">
        <v>308</v>
      </c>
      <c r="R591" s="544"/>
      <c r="S591" s="531">
        <v>308</v>
      </c>
    </row>
    <row r="592" spans="1:19" ht="14.4" customHeight="1" x14ac:dyDescent="0.3">
      <c r="A592" s="525" t="s">
        <v>2162</v>
      </c>
      <c r="B592" s="526" t="s">
        <v>2194</v>
      </c>
      <c r="C592" s="526" t="s">
        <v>513</v>
      </c>
      <c r="D592" s="526" t="s">
        <v>731</v>
      </c>
      <c r="E592" s="526" t="s">
        <v>2175</v>
      </c>
      <c r="F592" s="526" t="s">
        <v>2307</v>
      </c>
      <c r="G592" s="526" t="s">
        <v>2308</v>
      </c>
      <c r="H592" s="530"/>
      <c r="I592" s="530"/>
      <c r="J592" s="526"/>
      <c r="K592" s="526"/>
      <c r="L592" s="530"/>
      <c r="M592" s="530"/>
      <c r="N592" s="526"/>
      <c r="O592" s="526"/>
      <c r="P592" s="530">
        <v>7</v>
      </c>
      <c r="Q592" s="530">
        <v>1078</v>
      </c>
      <c r="R592" s="544"/>
      <c r="S592" s="531">
        <v>154</v>
      </c>
    </row>
    <row r="593" spans="1:19" ht="14.4" customHeight="1" x14ac:dyDescent="0.3">
      <c r="A593" s="525" t="s">
        <v>2162</v>
      </c>
      <c r="B593" s="526" t="s">
        <v>2194</v>
      </c>
      <c r="C593" s="526" t="s">
        <v>513</v>
      </c>
      <c r="D593" s="526" t="s">
        <v>731</v>
      </c>
      <c r="E593" s="526" t="s">
        <v>2175</v>
      </c>
      <c r="F593" s="526" t="s">
        <v>2309</v>
      </c>
      <c r="G593" s="526" t="s">
        <v>2310</v>
      </c>
      <c r="H593" s="530"/>
      <c r="I593" s="530"/>
      <c r="J593" s="526"/>
      <c r="K593" s="526"/>
      <c r="L593" s="530">
        <v>25</v>
      </c>
      <c r="M593" s="530">
        <v>16850</v>
      </c>
      <c r="N593" s="526">
        <v>1</v>
      </c>
      <c r="O593" s="526">
        <v>674</v>
      </c>
      <c r="P593" s="530"/>
      <c r="Q593" s="530"/>
      <c r="R593" s="544"/>
      <c r="S593" s="531"/>
    </row>
    <row r="594" spans="1:19" ht="14.4" customHeight="1" x14ac:dyDescent="0.3">
      <c r="A594" s="525" t="s">
        <v>2162</v>
      </c>
      <c r="B594" s="526" t="s">
        <v>2194</v>
      </c>
      <c r="C594" s="526" t="s">
        <v>513</v>
      </c>
      <c r="D594" s="526" t="s">
        <v>731</v>
      </c>
      <c r="E594" s="526" t="s">
        <v>2175</v>
      </c>
      <c r="F594" s="526" t="s">
        <v>2313</v>
      </c>
      <c r="G594" s="526" t="s">
        <v>2314</v>
      </c>
      <c r="H594" s="530"/>
      <c r="I594" s="530"/>
      <c r="J594" s="526"/>
      <c r="K594" s="526"/>
      <c r="L594" s="530"/>
      <c r="M594" s="530"/>
      <c r="N594" s="526"/>
      <c r="O594" s="526"/>
      <c r="P594" s="530">
        <v>16</v>
      </c>
      <c r="Q594" s="530">
        <v>2480</v>
      </c>
      <c r="R594" s="544"/>
      <c r="S594" s="531">
        <v>155</v>
      </c>
    </row>
    <row r="595" spans="1:19" ht="14.4" customHeight="1" x14ac:dyDescent="0.3">
      <c r="A595" s="525" t="s">
        <v>2162</v>
      </c>
      <c r="B595" s="526" t="s">
        <v>2194</v>
      </c>
      <c r="C595" s="526" t="s">
        <v>513</v>
      </c>
      <c r="D595" s="526" t="s">
        <v>731</v>
      </c>
      <c r="E595" s="526" t="s">
        <v>2175</v>
      </c>
      <c r="F595" s="526" t="s">
        <v>2315</v>
      </c>
      <c r="G595" s="526" t="s">
        <v>2316</v>
      </c>
      <c r="H595" s="530"/>
      <c r="I595" s="530"/>
      <c r="J595" s="526"/>
      <c r="K595" s="526"/>
      <c r="L595" s="530"/>
      <c r="M595" s="530"/>
      <c r="N595" s="526"/>
      <c r="O595" s="526"/>
      <c r="P595" s="530">
        <v>25</v>
      </c>
      <c r="Q595" s="530">
        <v>4975</v>
      </c>
      <c r="R595" s="544"/>
      <c r="S595" s="531">
        <v>199</v>
      </c>
    </row>
    <row r="596" spans="1:19" ht="14.4" customHeight="1" x14ac:dyDescent="0.3">
      <c r="A596" s="525" t="s">
        <v>2162</v>
      </c>
      <c r="B596" s="526" t="s">
        <v>2194</v>
      </c>
      <c r="C596" s="526" t="s">
        <v>513</v>
      </c>
      <c r="D596" s="526" t="s">
        <v>731</v>
      </c>
      <c r="E596" s="526" t="s">
        <v>2175</v>
      </c>
      <c r="F596" s="526" t="s">
        <v>2317</v>
      </c>
      <c r="G596" s="526" t="s">
        <v>2318</v>
      </c>
      <c r="H596" s="530"/>
      <c r="I596" s="530"/>
      <c r="J596" s="526"/>
      <c r="K596" s="526"/>
      <c r="L596" s="530"/>
      <c r="M596" s="530"/>
      <c r="N596" s="526"/>
      <c r="O596" s="526"/>
      <c r="P596" s="530">
        <v>4</v>
      </c>
      <c r="Q596" s="530">
        <v>816</v>
      </c>
      <c r="R596" s="544"/>
      <c r="S596" s="531">
        <v>204</v>
      </c>
    </row>
    <row r="597" spans="1:19" ht="14.4" customHeight="1" x14ac:dyDescent="0.3">
      <c r="A597" s="525" t="s">
        <v>2162</v>
      </c>
      <c r="B597" s="526" t="s">
        <v>2194</v>
      </c>
      <c r="C597" s="526" t="s">
        <v>513</v>
      </c>
      <c r="D597" s="526" t="s">
        <v>731</v>
      </c>
      <c r="E597" s="526" t="s">
        <v>2175</v>
      </c>
      <c r="F597" s="526" t="s">
        <v>2319</v>
      </c>
      <c r="G597" s="526" t="s">
        <v>2320</v>
      </c>
      <c r="H597" s="530"/>
      <c r="I597" s="530"/>
      <c r="J597" s="526"/>
      <c r="K597" s="526"/>
      <c r="L597" s="530">
        <v>74</v>
      </c>
      <c r="M597" s="530">
        <v>31524</v>
      </c>
      <c r="N597" s="526">
        <v>1</v>
      </c>
      <c r="O597" s="526">
        <v>426</v>
      </c>
      <c r="P597" s="530">
        <v>2</v>
      </c>
      <c r="Q597" s="530">
        <v>852</v>
      </c>
      <c r="R597" s="544">
        <v>2.7027027027027029E-2</v>
      </c>
      <c r="S597" s="531">
        <v>426</v>
      </c>
    </row>
    <row r="598" spans="1:19" ht="14.4" customHeight="1" x14ac:dyDescent="0.3">
      <c r="A598" s="525" t="s">
        <v>2162</v>
      </c>
      <c r="B598" s="526" t="s">
        <v>2194</v>
      </c>
      <c r="C598" s="526" t="s">
        <v>513</v>
      </c>
      <c r="D598" s="526" t="s">
        <v>731</v>
      </c>
      <c r="E598" s="526" t="s">
        <v>2175</v>
      </c>
      <c r="F598" s="526" t="s">
        <v>2321</v>
      </c>
      <c r="G598" s="526" t="s">
        <v>2322</v>
      </c>
      <c r="H598" s="530"/>
      <c r="I598" s="530"/>
      <c r="J598" s="526"/>
      <c r="K598" s="526"/>
      <c r="L598" s="530"/>
      <c r="M598" s="530"/>
      <c r="N598" s="526"/>
      <c r="O598" s="526"/>
      <c r="P598" s="530">
        <v>4</v>
      </c>
      <c r="Q598" s="530">
        <v>1060</v>
      </c>
      <c r="R598" s="544"/>
      <c r="S598" s="531">
        <v>265</v>
      </c>
    </row>
    <row r="599" spans="1:19" ht="14.4" customHeight="1" x14ac:dyDescent="0.3">
      <c r="A599" s="525" t="s">
        <v>2162</v>
      </c>
      <c r="B599" s="526" t="s">
        <v>2194</v>
      </c>
      <c r="C599" s="526" t="s">
        <v>513</v>
      </c>
      <c r="D599" s="526" t="s">
        <v>731</v>
      </c>
      <c r="E599" s="526" t="s">
        <v>2175</v>
      </c>
      <c r="F599" s="526" t="s">
        <v>2323</v>
      </c>
      <c r="G599" s="526" t="s">
        <v>2324</v>
      </c>
      <c r="H599" s="530"/>
      <c r="I599" s="530"/>
      <c r="J599" s="526"/>
      <c r="K599" s="526"/>
      <c r="L599" s="530"/>
      <c r="M599" s="530"/>
      <c r="N599" s="526"/>
      <c r="O599" s="526"/>
      <c r="P599" s="530">
        <v>38</v>
      </c>
      <c r="Q599" s="530">
        <v>6194</v>
      </c>
      <c r="R599" s="544"/>
      <c r="S599" s="531">
        <v>163</v>
      </c>
    </row>
    <row r="600" spans="1:19" ht="14.4" customHeight="1" x14ac:dyDescent="0.3">
      <c r="A600" s="525" t="s">
        <v>2162</v>
      </c>
      <c r="B600" s="526" t="s">
        <v>2194</v>
      </c>
      <c r="C600" s="526" t="s">
        <v>513</v>
      </c>
      <c r="D600" s="526" t="s">
        <v>731</v>
      </c>
      <c r="E600" s="526" t="s">
        <v>2175</v>
      </c>
      <c r="F600" s="526" t="s">
        <v>2325</v>
      </c>
      <c r="G600" s="526" t="s">
        <v>2326</v>
      </c>
      <c r="H600" s="530"/>
      <c r="I600" s="530"/>
      <c r="J600" s="526"/>
      <c r="K600" s="526"/>
      <c r="L600" s="530">
        <v>3</v>
      </c>
      <c r="M600" s="530">
        <v>1308</v>
      </c>
      <c r="N600" s="526">
        <v>1</v>
      </c>
      <c r="O600" s="526">
        <v>436</v>
      </c>
      <c r="P600" s="530"/>
      <c r="Q600" s="530"/>
      <c r="R600" s="544"/>
      <c r="S600" s="531"/>
    </row>
    <row r="601" spans="1:19" ht="14.4" customHeight="1" x14ac:dyDescent="0.3">
      <c r="A601" s="525" t="s">
        <v>2162</v>
      </c>
      <c r="B601" s="526" t="s">
        <v>2194</v>
      </c>
      <c r="C601" s="526" t="s">
        <v>513</v>
      </c>
      <c r="D601" s="526" t="s">
        <v>731</v>
      </c>
      <c r="E601" s="526" t="s">
        <v>2175</v>
      </c>
      <c r="F601" s="526" t="s">
        <v>2329</v>
      </c>
      <c r="G601" s="526" t="s">
        <v>2330</v>
      </c>
      <c r="H601" s="530"/>
      <c r="I601" s="530"/>
      <c r="J601" s="526"/>
      <c r="K601" s="526"/>
      <c r="L601" s="530"/>
      <c r="M601" s="530"/>
      <c r="N601" s="526"/>
      <c r="O601" s="526"/>
      <c r="P601" s="530">
        <v>7</v>
      </c>
      <c r="Q601" s="530">
        <v>1141</v>
      </c>
      <c r="R601" s="544"/>
      <c r="S601" s="531">
        <v>163</v>
      </c>
    </row>
    <row r="602" spans="1:19" ht="14.4" customHeight="1" x14ac:dyDescent="0.3">
      <c r="A602" s="525" t="s">
        <v>2162</v>
      </c>
      <c r="B602" s="526" t="s">
        <v>2194</v>
      </c>
      <c r="C602" s="526" t="s">
        <v>513</v>
      </c>
      <c r="D602" s="526" t="s">
        <v>731</v>
      </c>
      <c r="E602" s="526" t="s">
        <v>2175</v>
      </c>
      <c r="F602" s="526" t="s">
        <v>2331</v>
      </c>
      <c r="G602" s="526" t="s">
        <v>2332</v>
      </c>
      <c r="H602" s="530"/>
      <c r="I602" s="530"/>
      <c r="J602" s="526"/>
      <c r="K602" s="526"/>
      <c r="L602" s="530">
        <v>68</v>
      </c>
      <c r="M602" s="530">
        <v>63444</v>
      </c>
      <c r="N602" s="526">
        <v>1</v>
      </c>
      <c r="O602" s="526">
        <v>933</v>
      </c>
      <c r="P602" s="530">
        <v>2</v>
      </c>
      <c r="Q602" s="530">
        <v>1868</v>
      </c>
      <c r="R602" s="544">
        <v>2.9443288569447071E-2</v>
      </c>
      <c r="S602" s="531">
        <v>934</v>
      </c>
    </row>
    <row r="603" spans="1:19" ht="14.4" customHeight="1" x14ac:dyDescent="0.3">
      <c r="A603" s="525" t="s">
        <v>2162</v>
      </c>
      <c r="B603" s="526" t="s">
        <v>2194</v>
      </c>
      <c r="C603" s="526" t="s">
        <v>513</v>
      </c>
      <c r="D603" s="526" t="s">
        <v>731</v>
      </c>
      <c r="E603" s="526" t="s">
        <v>2175</v>
      </c>
      <c r="F603" s="526" t="s">
        <v>2343</v>
      </c>
      <c r="G603" s="526" t="s">
        <v>2344</v>
      </c>
      <c r="H603" s="530"/>
      <c r="I603" s="530"/>
      <c r="J603" s="526"/>
      <c r="K603" s="526"/>
      <c r="L603" s="530">
        <v>5</v>
      </c>
      <c r="M603" s="530">
        <v>1865</v>
      </c>
      <c r="N603" s="526">
        <v>1</v>
      </c>
      <c r="O603" s="526">
        <v>373</v>
      </c>
      <c r="P603" s="530"/>
      <c r="Q603" s="530"/>
      <c r="R603" s="544"/>
      <c r="S603" s="531"/>
    </row>
    <row r="604" spans="1:19" ht="14.4" customHeight="1" x14ac:dyDescent="0.3">
      <c r="A604" s="525" t="s">
        <v>2162</v>
      </c>
      <c r="B604" s="526" t="s">
        <v>2194</v>
      </c>
      <c r="C604" s="526" t="s">
        <v>1137</v>
      </c>
      <c r="D604" s="526" t="s">
        <v>715</v>
      </c>
      <c r="E604" s="526" t="s">
        <v>2166</v>
      </c>
      <c r="F604" s="526" t="s">
        <v>2351</v>
      </c>
      <c r="G604" s="526" t="s">
        <v>2352</v>
      </c>
      <c r="H604" s="530"/>
      <c r="I604" s="530"/>
      <c r="J604" s="526"/>
      <c r="K604" s="526"/>
      <c r="L604" s="530">
        <v>1</v>
      </c>
      <c r="M604" s="530">
        <v>9783.27</v>
      </c>
      <c r="N604" s="526">
        <v>1</v>
      </c>
      <c r="O604" s="526">
        <v>9783.27</v>
      </c>
      <c r="P604" s="530"/>
      <c r="Q604" s="530"/>
      <c r="R604" s="544"/>
      <c r="S604" s="531"/>
    </row>
    <row r="605" spans="1:19" ht="14.4" customHeight="1" x14ac:dyDescent="0.3">
      <c r="A605" s="525" t="s">
        <v>2162</v>
      </c>
      <c r="B605" s="526" t="s">
        <v>2194</v>
      </c>
      <c r="C605" s="526" t="s">
        <v>1137</v>
      </c>
      <c r="D605" s="526" t="s">
        <v>715</v>
      </c>
      <c r="E605" s="526" t="s">
        <v>2166</v>
      </c>
      <c r="F605" s="526" t="s">
        <v>2353</v>
      </c>
      <c r="G605" s="526" t="s">
        <v>2354</v>
      </c>
      <c r="H605" s="530"/>
      <c r="I605" s="530"/>
      <c r="J605" s="526"/>
      <c r="K605" s="526"/>
      <c r="L605" s="530">
        <v>1</v>
      </c>
      <c r="M605" s="530">
        <v>3544</v>
      </c>
      <c r="N605" s="526">
        <v>1</v>
      </c>
      <c r="O605" s="526">
        <v>3544</v>
      </c>
      <c r="P605" s="530"/>
      <c r="Q605" s="530"/>
      <c r="R605" s="544"/>
      <c r="S605" s="531"/>
    </row>
    <row r="606" spans="1:19" ht="14.4" customHeight="1" x14ac:dyDescent="0.3">
      <c r="A606" s="525" t="s">
        <v>2162</v>
      </c>
      <c r="B606" s="526" t="s">
        <v>2194</v>
      </c>
      <c r="C606" s="526" t="s">
        <v>1137</v>
      </c>
      <c r="D606" s="526" t="s">
        <v>715</v>
      </c>
      <c r="E606" s="526" t="s">
        <v>2166</v>
      </c>
      <c r="F606" s="526" t="s">
        <v>2169</v>
      </c>
      <c r="G606" s="526" t="s">
        <v>2170</v>
      </c>
      <c r="H606" s="530"/>
      <c r="I606" s="530"/>
      <c r="J606" s="526"/>
      <c r="K606" s="526"/>
      <c r="L606" s="530">
        <v>3</v>
      </c>
      <c r="M606" s="530">
        <v>2681.7</v>
      </c>
      <c r="N606" s="526">
        <v>1</v>
      </c>
      <c r="O606" s="526">
        <v>893.9</v>
      </c>
      <c r="P606" s="530">
        <v>4</v>
      </c>
      <c r="Q606" s="530">
        <v>3575.6</v>
      </c>
      <c r="R606" s="544">
        <v>1.3333333333333335</v>
      </c>
      <c r="S606" s="531">
        <v>893.9</v>
      </c>
    </row>
    <row r="607" spans="1:19" ht="14.4" customHeight="1" x14ac:dyDescent="0.3">
      <c r="A607" s="525" t="s">
        <v>2162</v>
      </c>
      <c r="B607" s="526" t="s">
        <v>2194</v>
      </c>
      <c r="C607" s="526" t="s">
        <v>1137</v>
      </c>
      <c r="D607" s="526" t="s">
        <v>715</v>
      </c>
      <c r="E607" s="526" t="s">
        <v>2166</v>
      </c>
      <c r="F607" s="526" t="s">
        <v>2171</v>
      </c>
      <c r="G607" s="526" t="s">
        <v>2172</v>
      </c>
      <c r="H607" s="530"/>
      <c r="I607" s="530"/>
      <c r="J607" s="526"/>
      <c r="K607" s="526"/>
      <c r="L607" s="530"/>
      <c r="M607" s="530"/>
      <c r="N607" s="526"/>
      <c r="O607" s="526"/>
      <c r="P607" s="530">
        <v>1</v>
      </c>
      <c r="Q607" s="530">
        <v>511</v>
      </c>
      <c r="R607" s="544"/>
      <c r="S607" s="531">
        <v>511</v>
      </c>
    </row>
    <row r="608" spans="1:19" ht="14.4" customHeight="1" x14ac:dyDescent="0.3">
      <c r="A608" s="525" t="s">
        <v>2162</v>
      </c>
      <c r="B608" s="526" t="s">
        <v>2194</v>
      </c>
      <c r="C608" s="526" t="s">
        <v>1137</v>
      </c>
      <c r="D608" s="526" t="s">
        <v>715</v>
      </c>
      <c r="E608" s="526" t="s">
        <v>2166</v>
      </c>
      <c r="F608" s="526" t="s">
        <v>2357</v>
      </c>
      <c r="G608" s="526" t="s">
        <v>2358</v>
      </c>
      <c r="H608" s="530"/>
      <c r="I608" s="530"/>
      <c r="J608" s="526"/>
      <c r="K608" s="526"/>
      <c r="L608" s="530"/>
      <c r="M608" s="530"/>
      <c r="N608" s="526"/>
      <c r="O608" s="526"/>
      <c r="P608" s="530">
        <v>1</v>
      </c>
      <c r="Q608" s="530">
        <v>9743.2000000000007</v>
      </c>
      <c r="R608" s="544"/>
      <c r="S608" s="531">
        <v>9743.2000000000007</v>
      </c>
    </row>
    <row r="609" spans="1:19" ht="14.4" customHeight="1" x14ac:dyDescent="0.3">
      <c r="A609" s="525" t="s">
        <v>2162</v>
      </c>
      <c r="B609" s="526" t="s">
        <v>2194</v>
      </c>
      <c r="C609" s="526" t="s">
        <v>1137</v>
      </c>
      <c r="D609" s="526" t="s">
        <v>715</v>
      </c>
      <c r="E609" s="526" t="s">
        <v>2166</v>
      </c>
      <c r="F609" s="526" t="s">
        <v>2173</v>
      </c>
      <c r="G609" s="526" t="s">
        <v>2174</v>
      </c>
      <c r="H609" s="530"/>
      <c r="I609" s="530"/>
      <c r="J609" s="526"/>
      <c r="K609" s="526"/>
      <c r="L609" s="530"/>
      <c r="M609" s="530"/>
      <c r="N609" s="526"/>
      <c r="O609" s="526"/>
      <c r="P609" s="530">
        <v>1</v>
      </c>
      <c r="Q609" s="530">
        <v>2093</v>
      </c>
      <c r="R609" s="544"/>
      <c r="S609" s="531">
        <v>2093</v>
      </c>
    </row>
    <row r="610" spans="1:19" ht="14.4" customHeight="1" x14ac:dyDescent="0.3">
      <c r="A610" s="525" t="s">
        <v>2162</v>
      </c>
      <c r="B610" s="526" t="s">
        <v>2194</v>
      </c>
      <c r="C610" s="526" t="s">
        <v>1137</v>
      </c>
      <c r="D610" s="526" t="s">
        <v>715</v>
      </c>
      <c r="E610" s="526" t="s">
        <v>2175</v>
      </c>
      <c r="F610" s="526" t="s">
        <v>2241</v>
      </c>
      <c r="G610" s="526" t="s">
        <v>2242</v>
      </c>
      <c r="H610" s="530"/>
      <c r="I610" s="530"/>
      <c r="J610" s="526"/>
      <c r="K610" s="526"/>
      <c r="L610" s="530"/>
      <c r="M610" s="530"/>
      <c r="N610" s="526"/>
      <c r="O610" s="526"/>
      <c r="P610" s="530">
        <v>1</v>
      </c>
      <c r="Q610" s="530">
        <v>205</v>
      </c>
      <c r="R610" s="544"/>
      <c r="S610" s="531">
        <v>205</v>
      </c>
    </row>
    <row r="611" spans="1:19" ht="14.4" customHeight="1" x14ac:dyDescent="0.3">
      <c r="A611" s="525" t="s">
        <v>2162</v>
      </c>
      <c r="B611" s="526" t="s">
        <v>2194</v>
      </c>
      <c r="C611" s="526" t="s">
        <v>1137</v>
      </c>
      <c r="D611" s="526" t="s">
        <v>715</v>
      </c>
      <c r="E611" s="526" t="s">
        <v>2175</v>
      </c>
      <c r="F611" s="526" t="s">
        <v>2257</v>
      </c>
      <c r="G611" s="526" t="s">
        <v>2258</v>
      </c>
      <c r="H611" s="530">
        <v>1</v>
      </c>
      <c r="I611" s="530">
        <v>221</v>
      </c>
      <c r="J611" s="526"/>
      <c r="K611" s="526">
        <v>221</v>
      </c>
      <c r="L611" s="530"/>
      <c r="M611" s="530"/>
      <c r="N611" s="526"/>
      <c r="O611" s="526"/>
      <c r="P611" s="530"/>
      <c r="Q611" s="530"/>
      <c r="R611" s="544"/>
      <c r="S611" s="531"/>
    </row>
    <row r="612" spans="1:19" ht="14.4" customHeight="1" x14ac:dyDescent="0.3">
      <c r="A612" s="525" t="s">
        <v>2162</v>
      </c>
      <c r="B612" s="526" t="s">
        <v>2194</v>
      </c>
      <c r="C612" s="526" t="s">
        <v>1137</v>
      </c>
      <c r="D612" s="526" t="s">
        <v>715</v>
      </c>
      <c r="E612" s="526" t="s">
        <v>2175</v>
      </c>
      <c r="F612" s="526" t="s">
        <v>2271</v>
      </c>
      <c r="G612" s="526" t="s">
        <v>2272</v>
      </c>
      <c r="H612" s="530"/>
      <c r="I612" s="530"/>
      <c r="J612" s="526"/>
      <c r="K612" s="526"/>
      <c r="L612" s="530">
        <v>3</v>
      </c>
      <c r="M612" s="530">
        <v>1047</v>
      </c>
      <c r="N612" s="526">
        <v>1</v>
      </c>
      <c r="O612" s="526">
        <v>349</v>
      </c>
      <c r="P612" s="530">
        <v>8</v>
      </c>
      <c r="Q612" s="530">
        <v>2800</v>
      </c>
      <c r="R612" s="544">
        <v>2.6743075453677174</v>
      </c>
      <c r="S612" s="531">
        <v>350</v>
      </c>
    </row>
    <row r="613" spans="1:19" ht="14.4" customHeight="1" x14ac:dyDescent="0.3">
      <c r="A613" s="525" t="s">
        <v>2162</v>
      </c>
      <c r="B613" s="526" t="s">
        <v>2194</v>
      </c>
      <c r="C613" s="526" t="s">
        <v>1137</v>
      </c>
      <c r="D613" s="526" t="s">
        <v>715</v>
      </c>
      <c r="E613" s="526" t="s">
        <v>2175</v>
      </c>
      <c r="F613" s="526" t="s">
        <v>2371</v>
      </c>
      <c r="G613" s="526" t="s">
        <v>2372</v>
      </c>
      <c r="H613" s="530"/>
      <c r="I613" s="530"/>
      <c r="J613" s="526"/>
      <c r="K613" s="526"/>
      <c r="L613" s="530">
        <v>1</v>
      </c>
      <c r="M613" s="530">
        <v>4785</v>
      </c>
      <c r="N613" s="526">
        <v>1</v>
      </c>
      <c r="O613" s="526">
        <v>4785</v>
      </c>
      <c r="P613" s="530">
        <v>1</v>
      </c>
      <c r="Q613" s="530">
        <v>4786</v>
      </c>
      <c r="R613" s="544">
        <v>1.000208986415883</v>
      </c>
      <c r="S613" s="531">
        <v>4786</v>
      </c>
    </row>
    <row r="614" spans="1:19" ht="14.4" customHeight="1" x14ac:dyDescent="0.3">
      <c r="A614" s="525" t="s">
        <v>2162</v>
      </c>
      <c r="B614" s="526" t="s">
        <v>2194</v>
      </c>
      <c r="C614" s="526" t="s">
        <v>1137</v>
      </c>
      <c r="D614" s="526" t="s">
        <v>715</v>
      </c>
      <c r="E614" s="526" t="s">
        <v>2175</v>
      </c>
      <c r="F614" s="526" t="s">
        <v>2273</v>
      </c>
      <c r="G614" s="526" t="s">
        <v>2274</v>
      </c>
      <c r="H614" s="530"/>
      <c r="I614" s="530"/>
      <c r="J614" s="526"/>
      <c r="K614" s="526"/>
      <c r="L614" s="530">
        <v>27</v>
      </c>
      <c r="M614" s="530">
        <v>6858</v>
      </c>
      <c r="N614" s="526">
        <v>1</v>
      </c>
      <c r="O614" s="526">
        <v>254</v>
      </c>
      <c r="P614" s="530">
        <v>125</v>
      </c>
      <c r="Q614" s="530">
        <v>31750</v>
      </c>
      <c r="R614" s="544">
        <v>4.6296296296296298</v>
      </c>
      <c r="S614" s="531">
        <v>254</v>
      </c>
    </row>
    <row r="615" spans="1:19" ht="14.4" customHeight="1" x14ac:dyDescent="0.3">
      <c r="A615" s="525" t="s">
        <v>2162</v>
      </c>
      <c r="B615" s="526" t="s">
        <v>2194</v>
      </c>
      <c r="C615" s="526" t="s">
        <v>1137</v>
      </c>
      <c r="D615" s="526" t="s">
        <v>715</v>
      </c>
      <c r="E615" s="526" t="s">
        <v>2175</v>
      </c>
      <c r="F615" s="526" t="s">
        <v>2277</v>
      </c>
      <c r="G615" s="526" t="s">
        <v>2278</v>
      </c>
      <c r="H615" s="530"/>
      <c r="I615" s="530"/>
      <c r="J615" s="526"/>
      <c r="K615" s="526"/>
      <c r="L615" s="530"/>
      <c r="M615" s="530"/>
      <c r="N615" s="526"/>
      <c r="O615" s="526"/>
      <c r="P615" s="530">
        <v>1</v>
      </c>
      <c r="Q615" s="530">
        <v>873</v>
      </c>
      <c r="R615" s="544"/>
      <c r="S615" s="531">
        <v>873</v>
      </c>
    </row>
    <row r="616" spans="1:19" ht="14.4" customHeight="1" x14ac:dyDescent="0.3">
      <c r="A616" s="525" t="s">
        <v>2162</v>
      </c>
      <c r="B616" s="526" t="s">
        <v>2194</v>
      </c>
      <c r="C616" s="526" t="s">
        <v>1137</v>
      </c>
      <c r="D616" s="526" t="s">
        <v>715</v>
      </c>
      <c r="E616" s="526" t="s">
        <v>2175</v>
      </c>
      <c r="F616" s="526" t="s">
        <v>2291</v>
      </c>
      <c r="G616" s="526" t="s">
        <v>2292</v>
      </c>
      <c r="H616" s="530"/>
      <c r="I616" s="530"/>
      <c r="J616" s="526"/>
      <c r="K616" s="526"/>
      <c r="L616" s="530"/>
      <c r="M616" s="530"/>
      <c r="N616" s="526"/>
      <c r="O616" s="526"/>
      <c r="P616" s="530">
        <v>25</v>
      </c>
      <c r="Q616" s="530">
        <v>2775</v>
      </c>
      <c r="R616" s="544"/>
      <c r="S616" s="531">
        <v>111</v>
      </c>
    </row>
    <row r="617" spans="1:19" ht="14.4" customHeight="1" x14ac:dyDescent="0.3">
      <c r="A617" s="525" t="s">
        <v>2162</v>
      </c>
      <c r="B617" s="526" t="s">
        <v>2194</v>
      </c>
      <c r="C617" s="526" t="s">
        <v>1137</v>
      </c>
      <c r="D617" s="526" t="s">
        <v>715</v>
      </c>
      <c r="E617" s="526" t="s">
        <v>2175</v>
      </c>
      <c r="F617" s="526" t="s">
        <v>2295</v>
      </c>
      <c r="G617" s="526" t="s">
        <v>2296</v>
      </c>
      <c r="H617" s="530">
        <v>3</v>
      </c>
      <c r="I617" s="530">
        <v>525</v>
      </c>
      <c r="J617" s="526">
        <v>0.98870056497175141</v>
      </c>
      <c r="K617" s="526">
        <v>175</v>
      </c>
      <c r="L617" s="530">
        <v>3</v>
      </c>
      <c r="M617" s="530">
        <v>531</v>
      </c>
      <c r="N617" s="526">
        <v>1</v>
      </c>
      <c r="O617" s="526">
        <v>177</v>
      </c>
      <c r="P617" s="530">
        <v>7</v>
      </c>
      <c r="Q617" s="530">
        <v>1239</v>
      </c>
      <c r="R617" s="544">
        <v>2.3333333333333335</v>
      </c>
      <c r="S617" s="531">
        <v>177</v>
      </c>
    </row>
    <row r="618" spans="1:19" ht="14.4" customHeight="1" x14ac:dyDescent="0.3">
      <c r="A618" s="525" t="s">
        <v>2162</v>
      </c>
      <c r="B618" s="526" t="s">
        <v>2194</v>
      </c>
      <c r="C618" s="526" t="s">
        <v>1137</v>
      </c>
      <c r="D618" s="526" t="s">
        <v>715</v>
      </c>
      <c r="E618" s="526" t="s">
        <v>2175</v>
      </c>
      <c r="F618" s="526" t="s">
        <v>2313</v>
      </c>
      <c r="G618" s="526" t="s">
        <v>2314</v>
      </c>
      <c r="H618" s="530"/>
      <c r="I618" s="530"/>
      <c r="J618" s="526"/>
      <c r="K618" s="526"/>
      <c r="L618" s="530">
        <v>1</v>
      </c>
      <c r="M618" s="530">
        <v>155</v>
      </c>
      <c r="N618" s="526">
        <v>1</v>
      </c>
      <c r="O618" s="526">
        <v>155</v>
      </c>
      <c r="P618" s="530"/>
      <c r="Q618" s="530"/>
      <c r="R618" s="544"/>
      <c r="S618" s="531"/>
    </row>
    <row r="619" spans="1:19" ht="14.4" customHeight="1" x14ac:dyDescent="0.3">
      <c r="A619" s="525" t="s">
        <v>2162</v>
      </c>
      <c r="B619" s="526" t="s">
        <v>2194</v>
      </c>
      <c r="C619" s="526" t="s">
        <v>1137</v>
      </c>
      <c r="D619" s="526" t="s">
        <v>715</v>
      </c>
      <c r="E619" s="526" t="s">
        <v>2175</v>
      </c>
      <c r="F619" s="526" t="s">
        <v>2377</v>
      </c>
      <c r="G619" s="526" t="s">
        <v>2378</v>
      </c>
      <c r="H619" s="530"/>
      <c r="I619" s="530"/>
      <c r="J619" s="526"/>
      <c r="K619" s="526"/>
      <c r="L619" s="530">
        <v>1</v>
      </c>
      <c r="M619" s="530">
        <v>160</v>
      </c>
      <c r="N619" s="526">
        <v>1</v>
      </c>
      <c r="O619" s="526">
        <v>160</v>
      </c>
      <c r="P619" s="530"/>
      <c r="Q619" s="530"/>
      <c r="R619" s="544"/>
      <c r="S619" s="531"/>
    </row>
    <row r="620" spans="1:19" ht="14.4" customHeight="1" x14ac:dyDescent="0.3">
      <c r="A620" s="525" t="s">
        <v>2162</v>
      </c>
      <c r="B620" s="526" t="s">
        <v>2194</v>
      </c>
      <c r="C620" s="526" t="s">
        <v>1137</v>
      </c>
      <c r="D620" s="526" t="s">
        <v>715</v>
      </c>
      <c r="E620" s="526" t="s">
        <v>2175</v>
      </c>
      <c r="F620" s="526" t="s">
        <v>2349</v>
      </c>
      <c r="G620" s="526" t="s">
        <v>2350</v>
      </c>
      <c r="H620" s="530"/>
      <c r="I620" s="530"/>
      <c r="J620" s="526"/>
      <c r="K620" s="526"/>
      <c r="L620" s="530">
        <v>10</v>
      </c>
      <c r="M620" s="530">
        <v>3520</v>
      </c>
      <c r="N620" s="526">
        <v>1</v>
      </c>
      <c r="O620" s="526">
        <v>352</v>
      </c>
      <c r="P620" s="530">
        <v>159</v>
      </c>
      <c r="Q620" s="530">
        <v>55968</v>
      </c>
      <c r="R620" s="544">
        <v>15.9</v>
      </c>
      <c r="S620" s="531">
        <v>352</v>
      </c>
    </row>
    <row r="621" spans="1:19" ht="14.4" customHeight="1" x14ac:dyDescent="0.3">
      <c r="A621" s="525" t="s">
        <v>2162</v>
      </c>
      <c r="B621" s="526" t="s">
        <v>2194</v>
      </c>
      <c r="C621" s="526" t="s">
        <v>1137</v>
      </c>
      <c r="D621" s="526" t="s">
        <v>2150</v>
      </c>
      <c r="E621" s="526" t="s">
        <v>2164</v>
      </c>
      <c r="F621" s="526" t="s">
        <v>2195</v>
      </c>
      <c r="G621" s="526" t="s">
        <v>603</v>
      </c>
      <c r="H621" s="530"/>
      <c r="I621" s="530"/>
      <c r="J621" s="526"/>
      <c r="K621" s="526"/>
      <c r="L621" s="530"/>
      <c r="M621" s="530"/>
      <c r="N621" s="526"/>
      <c r="O621" s="526"/>
      <c r="P621" s="530">
        <v>0</v>
      </c>
      <c r="Q621" s="530">
        <v>0</v>
      </c>
      <c r="R621" s="544"/>
      <c r="S621" s="531"/>
    </row>
    <row r="622" spans="1:19" ht="14.4" customHeight="1" x14ac:dyDescent="0.3">
      <c r="A622" s="525" t="s">
        <v>2162</v>
      </c>
      <c r="B622" s="526" t="s">
        <v>2194</v>
      </c>
      <c r="C622" s="526" t="s">
        <v>1137</v>
      </c>
      <c r="D622" s="526" t="s">
        <v>2150</v>
      </c>
      <c r="E622" s="526" t="s">
        <v>2164</v>
      </c>
      <c r="F622" s="526" t="s">
        <v>2198</v>
      </c>
      <c r="G622" s="526" t="s">
        <v>633</v>
      </c>
      <c r="H622" s="530">
        <v>0.04</v>
      </c>
      <c r="I622" s="530">
        <v>173.03</v>
      </c>
      <c r="J622" s="526"/>
      <c r="K622" s="526">
        <v>4325.75</v>
      </c>
      <c r="L622" s="530"/>
      <c r="M622" s="530"/>
      <c r="N622" s="526"/>
      <c r="O622" s="526"/>
      <c r="P622" s="530">
        <v>0.17</v>
      </c>
      <c r="Q622" s="530">
        <v>840.43999999999994</v>
      </c>
      <c r="R622" s="544"/>
      <c r="S622" s="531">
        <v>4943.7647058823522</v>
      </c>
    </row>
    <row r="623" spans="1:19" ht="14.4" customHeight="1" x14ac:dyDescent="0.3">
      <c r="A623" s="525" t="s">
        <v>2162</v>
      </c>
      <c r="B623" s="526" t="s">
        <v>2194</v>
      </c>
      <c r="C623" s="526" t="s">
        <v>1137</v>
      </c>
      <c r="D623" s="526" t="s">
        <v>2150</v>
      </c>
      <c r="E623" s="526" t="s">
        <v>2164</v>
      </c>
      <c r="F623" s="526" t="s">
        <v>2200</v>
      </c>
      <c r="G623" s="526" t="s">
        <v>633</v>
      </c>
      <c r="H623" s="530">
        <v>0.01</v>
      </c>
      <c r="I623" s="530">
        <v>98.87</v>
      </c>
      <c r="J623" s="526">
        <v>0.1052547533374497</v>
      </c>
      <c r="K623" s="526">
        <v>9887</v>
      </c>
      <c r="L623" s="530">
        <v>0.1</v>
      </c>
      <c r="M623" s="530">
        <v>939.34</v>
      </c>
      <c r="N623" s="526">
        <v>1</v>
      </c>
      <c r="O623" s="526">
        <v>9393.4</v>
      </c>
      <c r="P623" s="530">
        <v>0.04</v>
      </c>
      <c r="Q623" s="530">
        <v>395.5</v>
      </c>
      <c r="R623" s="544">
        <v>0.42104030489492622</v>
      </c>
      <c r="S623" s="531">
        <v>9887.5</v>
      </c>
    </row>
    <row r="624" spans="1:19" ht="14.4" customHeight="1" x14ac:dyDescent="0.3">
      <c r="A624" s="525" t="s">
        <v>2162</v>
      </c>
      <c r="B624" s="526" t="s">
        <v>2194</v>
      </c>
      <c r="C624" s="526" t="s">
        <v>1137</v>
      </c>
      <c r="D624" s="526" t="s">
        <v>2150</v>
      </c>
      <c r="E624" s="526" t="s">
        <v>2164</v>
      </c>
      <c r="F624" s="526" t="s">
        <v>2201</v>
      </c>
      <c r="G624" s="526" t="s">
        <v>2202</v>
      </c>
      <c r="H624" s="530">
        <v>0.01</v>
      </c>
      <c r="I624" s="530">
        <v>46.75</v>
      </c>
      <c r="J624" s="526">
        <v>0.19998288916456344</v>
      </c>
      <c r="K624" s="526">
        <v>4675</v>
      </c>
      <c r="L624" s="530">
        <v>0.05</v>
      </c>
      <c r="M624" s="530">
        <v>233.77</v>
      </c>
      <c r="N624" s="526">
        <v>1</v>
      </c>
      <c r="O624" s="526">
        <v>4675.3999999999996</v>
      </c>
      <c r="P624" s="530">
        <v>0.02</v>
      </c>
      <c r="Q624" s="530">
        <v>96.46</v>
      </c>
      <c r="R624" s="544">
        <v>0.41262779655216664</v>
      </c>
      <c r="S624" s="531">
        <v>4823</v>
      </c>
    </row>
    <row r="625" spans="1:19" ht="14.4" customHeight="1" x14ac:dyDescent="0.3">
      <c r="A625" s="525" t="s">
        <v>2162</v>
      </c>
      <c r="B625" s="526" t="s">
        <v>2194</v>
      </c>
      <c r="C625" s="526" t="s">
        <v>1137</v>
      </c>
      <c r="D625" s="526" t="s">
        <v>2150</v>
      </c>
      <c r="E625" s="526" t="s">
        <v>2164</v>
      </c>
      <c r="F625" s="526" t="s">
        <v>2203</v>
      </c>
      <c r="G625" s="526" t="s">
        <v>633</v>
      </c>
      <c r="H625" s="530">
        <v>7.0000000000000007E-2</v>
      </c>
      <c r="I625" s="530">
        <v>346.06</v>
      </c>
      <c r="J625" s="526">
        <v>1.3999757271734294</v>
      </c>
      <c r="K625" s="526">
        <v>4943.7142857142853</v>
      </c>
      <c r="L625" s="530">
        <v>0.05</v>
      </c>
      <c r="M625" s="530">
        <v>247.19</v>
      </c>
      <c r="N625" s="526">
        <v>1</v>
      </c>
      <c r="O625" s="526">
        <v>4943.7999999999993</v>
      </c>
      <c r="P625" s="530"/>
      <c r="Q625" s="530"/>
      <c r="R625" s="544"/>
      <c r="S625" s="531"/>
    </row>
    <row r="626" spans="1:19" ht="14.4" customHeight="1" x14ac:dyDescent="0.3">
      <c r="A626" s="525" t="s">
        <v>2162</v>
      </c>
      <c r="B626" s="526" t="s">
        <v>2194</v>
      </c>
      <c r="C626" s="526" t="s">
        <v>1137</v>
      </c>
      <c r="D626" s="526" t="s">
        <v>2150</v>
      </c>
      <c r="E626" s="526" t="s">
        <v>2164</v>
      </c>
      <c r="F626" s="526" t="s">
        <v>2206</v>
      </c>
      <c r="G626" s="526" t="s">
        <v>607</v>
      </c>
      <c r="H626" s="530"/>
      <c r="I626" s="530"/>
      <c r="J626" s="526"/>
      <c r="K626" s="526"/>
      <c r="L626" s="530">
        <v>0.39</v>
      </c>
      <c r="M626" s="530">
        <v>1759.0900000000001</v>
      </c>
      <c r="N626" s="526">
        <v>1</v>
      </c>
      <c r="O626" s="526">
        <v>4510.4871794871797</v>
      </c>
      <c r="P626" s="530">
        <v>0.38</v>
      </c>
      <c r="Q626" s="530">
        <v>1728.0500000000004</v>
      </c>
      <c r="R626" s="544">
        <v>0.98235451284470965</v>
      </c>
      <c r="S626" s="531">
        <v>4547.5000000000009</v>
      </c>
    </row>
    <row r="627" spans="1:19" ht="14.4" customHeight="1" x14ac:dyDescent="0.3">
      <c r="A627" s="525" t="s">
        <v>2162</v>
      </c>
      <c r="B627" s="526" t="s">
        <v>2194</v>
      </c>
      <c r="C627" s="526" t="s">
        <v>1137</v>
      </c>
      <c r="D627" s="526" t="s">
        <v>2150</v>
      </c>
      <c r="E627" s="526" t="s">
        <v>2164</v>
      </c>
      <c r="F627" s="526" t="s">
        <v>2207</v>
      </c>
      <c r="G627" s="526" t="s">
        <v>607</v>
      </c>
      <c r="H627" s="530">
        <v>0.53</v>
      </c>
      <c r="I627" s="530">
        <v>4692.62</v>
      </c>
      <c r="J627" s="526">
        <v>0.43131055312038419</v>
      </c>
      <c r="K627" s="526">
        <v>8854</v>
      </c>
      <c r="L627" s="530">
        <v>1.23</v>
      </c>
      <c r="M627" s="530">
        <v>10879.910000000002</v>
      </c>
      <c r="N627" s="526">
        <v>1</v>
      </c>
      <c r="O627" s="526">
        <v>8845.4552845528469</v>
      </c>
      <c r="P627" s="530">
        <v>0.56000000000000005</v>
      </c>
      <c r="Q627" s="530">
        <v>5093.29</v>
      </c>
      <c r="R627" s="544">
        <v>0.46813714451682037</v>
      </c>
      <c r="S627" s="531">
        <v>9095.1607142857138</v>
      </c>
    </row>
    <row r="628" spans="1:19" ht="14.4" customHeight="1" x14ac:dyDescent="0.3">
      <c r="A628" s="525" t="s">
        <v>2162</v>
      </c>
      <c r="B628" s="526" t="s">
        <v>2194</v>
      </c>
      <c r="C628" s="526" t="s">
        <v>1137</v>
      </c>
      <c r="D628" s="526" t="s">
        <v>2150</v>
      </c>
      <c r="E628" s="526" t="s">
        <v>2164</v>
      </c>
      <c r="F628" s="526" t="s">
        <v>2208</v>
      </c>
      <c r="G628" s="526" t="s">
        <v>675</v>
      </c>
      <c r="H628" s="530">
        <v>1.4300000000000002</v>
      </c>
      <c r="I628" s="530">
        <v>2777.73</v>
      </c>
      <c r="J628" s="526">
        <v>0.55663477762503455</v>
      </c>
      <c r="K628" s="526">
        <v>1942.4685314685312</v>
      </c>
      <c r="L628" s="530">
        <v>2.5700000000000003</v>
      </c>
      <c r="M628" s="530">
        <v>4990.22</v>
      </c>
      <c r="N628" s="526">
        <v>1</v>
      </c>
      <c r="O628" s="526">
        <v>1941.7198443579766</v>
      </c>
      <c r="P628" s="530">
        <v>1.79</v>
      </c>
      <c r="Q628" s="530">
        <v>3479.4799999999996</v>
      </c>
      <c r="R628" s="544">
        <v>0.69725984024752408</v>
      </c>
      <c r="S628" s="531">
        <v>1943.8435754189941</v>
      </c>
    </row>
    <row r="629" spans="1:19" ht="14.4" customHeight="1" x14ac:dyDescent="0.3">
      <c r="A629" s="525" t="s">
        <v>2162</v>
      </c>
      <c r="B629" s="526" t="s">
        <v>2194</v>
      </c>
      <c r="C629" s="526" t="s">
        <v>1137</v>
      </c>
      <c r="D629" s="526" t="s">
        <v>2150</v>
      </c>
      <c r="E629" s="526" t="s">
        <v>2164</v>
      </c>
      <c r="F629" s="526" t="s">
        <v>2209</v>
      </c>
      <c r="G629" s="526" t="s">
        <v>607</v>
      </c>
      <c r="H629" s="530">
        <v>1.4000000000000001</v>
      </c>
      <c r="I629" s="530">
        <v>2479.09</v>
      </c>
      <c r="J629" s="526">
        <v>2.5454237427356921</v>
      </c>
      <c r="K629" s="526">
        <v>1770.7785714285715</v>
      </c>
      <c r="L629" s="530">
        <v>0.55000000000000004</v>
      </c>
      <c r="M629" s="530">
        <v>973.94</v>
      </c>
      <c r="N629" s="526">
        <v>1</v>
      </c>
      <c r="O629" s="526">
        <v>1770.8</v>
      </c>
      <c r="P629" s="530">
        <v>2.5700000000000003</v>
      </c>
      <c r="Q629" s="530">
        <v>4674.8700000000008</v>
      </c>
      <c r="R629" s="544">
        <v>4.7999568761936056</v>
      </c>
      <c r="S629" s="531">
        <v>1819.0155642023346</v>
      </c>
    </row>
    <row r="630" spans="1:19" ht="14.4" customHeight="1" x14ac:dyDescent="0.3">
      <c r="A630" s="525" t="s">
        <v>2162</v>
      </c>
      <c r="B630" s="526" t="s">
        <v>2194</v>
      </c>
      <c r="C630" s="526" t="s">
        <v>1137</v>
      </c>
      <c r="D630" s="526" t="s">
        <v>2150</v>
      </c>
      <c r="E630" s="526" t="s">
        <v>2164</v>
      </c>
      <c r="F630" s="526" t="s">
        <v>2210</v>
      </c>
      <c r="G630" s="526" t="s">
        <v>599</v>
      </c>
      <c r="H630" s="530">
        <v>2.1</v>
      </c>
      <c r="I630" s="530">
        <v>1059.29</v>
      </c>
      <c r="J630" s="526">
        <v>1.9966260790892298</v>
      </c>
      <c r="K630" s="526">
        <v>504.4238095238095</v>
      </c>
      <c r="L630" s="530">
        <v>1.0300000000000002</v>
      </c>
      <c r="M630" s="530">
        <v>530.54</v>
      </c>
      <c r="N630" s="526">
        <v>1</v>
      </c>
      <c r="O630" s="526">
        <v>515.08737864077659</v>
      </c>
      <c r="P630" s="530">
        <v>1.1499999999999999</v>
      </c>
      <c r="Q630" s="530">
        <v>595.24</v>
      </c>
      <c r="R630" s="544">
        <v>1.1219512195121952</v>
      </c>
      <c r="S630" s="531">
        <v>517.6</v>
      </c>
    </row>
    <row r="631" spans="1:19" ht="14.4" customHeight="1" x14ac:dyDescent="0.3">
      <c r="A631" s="525" t="s">
        <v>2162</v>
      </c>
      <c r="B631" s="526" t="s">
        <v>2194</v>
      </c>
      <c r="C631" s="526" t="s">
        <v>1137</v>
      </c>
      <c r="D631" s="526" t="s">
        <v>2150</v>
      </c>
      <c r="E631" s="526" t="s">
        <v>2164</v>
      </c>
      <c r="F631" s="526" t="s">
        <v>2212</v>
      </c>
      <c r="G631" s="526" t="s">
        <v>607</v>
      </c>
      <c r="H631" s="530">
        <v>0.05</v>
      </c>
      <c r="I631" s="530">
        <v>1345.8</v>
      </c>
      <c r="J631" s="526">
        <v>0.38222855893187307</v>
      </c>
      <c r="K631" s="526">
        <v>26915.999999999996</v>
      </c>
      <c r="L631" s="530">
        <v>0.12000000000000001</v>
      </c>
      <c r="M631" s="530">
        <v>3520.9300000000003</v>
      </c>
      <c r="N631" s="526">
        <v>1</v>
      </c>
      <c r="O631" s="526">
        <v>29341.083333333332</v>
      </c>
      <c r="P631" s="530">
        <v>0.03</v>
      </c>
      <c r="Q631" s="530">
        <v>836.75</v>
      </c>
      <c r="R631" s="544">
        <v>0.23765027989764065</v>
      </c>
      <c r="S631" s="531">
        <v>27891.666666666668</v>
      </c>
    </row>
    <row r="632" spans="1:19" ht="14.4" customHeight="1" x14ac:dyDescent="0.3">
      <c r="A632" s="525" t="s">
        <v>2162</v>
      </c>
      <c r="B632" s="526" t="s">
        <v>2194</v>
      </c>
      <c r="C632" s="526" t="s">
        <v>1137</v>
      </c>
      <c r="D632" s="526" t="s">
        <v>2150</v>
      </c>
      <c r="E632" s="526" t="s">
        <v>2166</v>
      </c>
      <c r="F632" s="526" t="s">
        <v>2351</v>
      </c>
      <c r="G632" s="526" t="s">
        <v>2352</v>
      </c>
      <c r="H632" s="530"/>
      <c r="I632" s="530"/>
      <c r="J632" s="526"/>
      <c r="K632" s="526"/>
      <c r="L632" s="530">
        <v>2</v>
      </c>
      <c r="M632" s="530">
        <v>19566.54</v>
      </c>
      <c r="N632" s="526">
        <v>1</v>
      </c>
      <c r="O632" s="526">
        <v>9783.27</v>
      </c>
      <c r="P632" s="530"/>
      <c r="Q632" s="530"/>
      <c r="R632" s="544"/>
      <c r="S632" s="531"/>
    </row>
    <row r="633" spans="1:19" ht="14.4" customHeight="1" x14ac:dyDescent="0.3">
      <c r="A633" s="525" t="s">
        <v>2162</v>
      </c>
      <c r="B633" s="526" t="s">
        <v>2194</v>
      </c>
      <c r="C633" s="526" t="s">
        <v>1137</v>
      </c>
      <c r="D633" s="526" t="s">
        <v>2150</v>
      </c>
      <c r="E633" s="526" t="s">
        <v>2166</v>
      </c>
      <c r="F633" s="526" t="s">
        <v>2213</v>
      </c>
      <c r="G633" s="526" t="s">
        <v>2214</v>
      </c>
      <c r="H633" s="530">
        <v>2</v>
      </c>
      <c r="I633" s="530">
        <v>3414.2</v>
      </c>
      <c r="J633" s="526">
        <v>2</v>
      </c>
      <c r="K633" s="526">
        <v>1707.1</v>
      </c>
      <c r="L633" s="530">
        <v>1</v>
      </c>
      <c r="M633" s="530">
        <v>1707.1</v>
      </c>
      <c r="N633" s="526">
        <v>1</v>
      </c>
      <c r="O633" s="526">
        <v>1707.1</v>
      </c>
      <c r="P633" s="530">
        <v>1</v>
      </c>
      <c r="Q633" s="530">
        <v>1707.1</v>
      </c>
      <c r="R633" s="544">
        <v>1</v>
      </c>
      <c r="S633" s="531">
        <v>1707.1</v>
      </c>
    </row>
    <row r="634" spans="1:19" ht="14.4" customHeight="1" x14ac:dyDescent="0.3">
      <c r="A634" s="525" t="s">
        <v>2162</v>
      </c>
      <c r="B634" s="526" t="s">
        <v>2194</v>
      </c>
      <c r="C634" s="526" t="s">
        <v>1137</v>
      </c>
      <c r="D634" s="526" t="s">
        <v>2150</v>
      </c>
      <c r="E634" s="526" t="s">
        <v>2166</v>
      </c>
      <c r="F634" s="526" t="s">
        <v>2167</v>
      </c>
      <c r="G634" s="526" t="s">
        <v>2168</v>
      </c>
      <c r="H634" s="530">
        <v>2</v>
      </c>
      <c r="I634" s="530">
        <v>1787.8</v>
      </c>
      <c r="J634" s="526">
        <v>1</v>
      </c>
      <c r="K634" s="526">
        <v>893.9</v>
      </c>
      <c r="L634" s="530">
        <v>2</v>
      </c>
      <c r="M634" s="530">
        <v>1787.8</v>
      </c>
      <c r="N634" s="526">
        <v>1</v>
      </c>
      <c r="O634" s="526">
        <v>893.9</v>
      </c>
      <c r="P634" s="530">
        <v>3</v>
      </c>
      <c r="Q634" s="530">
        <v>2681.7</v>
      </c>
      <c r="R634" s="544">
        <v>1.5</v>
      </c>
      <c r="S634" s="531">
        <v>893.9</v>
      </c>
    </row>
    <row r="635" spans="1:19" ht="14.4" customHeight="1" x14ac:dyDescent="0.3">
      <c r="A635" s="525" t="s">
        <v>2162</v>
      </c>
      <c r="B635" s="526" t="s">
        <v>2194</v>
      </c>
      <c r="C635" s="526" t="s">
        <v>1137</v>
      </c>
      <c r="D635" s="526" t="s">
        <v>2150</v>
      </c>
      <c r="E635" s="526" t="s">
        <v>2166</v>
      </c>
      <c r="F635" s="526" t="s">
        <v>2169</v>
      </c>
      <c r="G635" s="526" t="s">
        <v>2170</v>
      </c>
      <c r="H635" s="530">
        <v>9</v>
      </c>
      <c r="I635" s="530">
        <v>8045.0999999999995</v>
      </c>
      <c r="J635" s="526">
        <v>0.28124999999999994</v>
      </c>
      <c r="K635" s="526">
        <v>893.9</v>
      </c>
      <c r="L635" s="530">
        <v>32</v>
      </c>
      <c r="M635" s="530">
        <v>28604.800000000003</v>
      </c>
      <c r="N635" s="526">
        <v>1</v>
      </c>
      <c r="O635" s="526">
        <v>893.90000000000009</v>
      </c>
      <c r="P635" s="530">
        <v>60</v>
      </c>
      <c r="Q635" s="530">
        <v>53634.000000000015</v>
      </c>
      <c r="R635" s="544">
        <v>1.8750000000000002</v>
      </c>
      <c r="S635" s="531">
        <v>893.9000000000002</v>
      </c>
    </row>
    <row r="636" spans="1:19" ht="14.4" customHeight="1" x14ac:dyDescent="0.3">
      <c r="A636" s="525" t="s">
        <v>2162</v>
      </c>
      <c r="B636" s="526" t="s">
        <v>2194</v>
      </c>
      <c r="C636" s="526" t="s">
        <v>1137</v>
      </c>
      <c r="D636" s="526" t="s">
        <v>2150</v>
      </c>
      <c r="E636" s="526" t="s">
        <v>2166</v>
      </c>
      <c r="F636" s="526" t="s">
        <v>2355</v>
      </c>
      <c r="G636" s="526" t="s">
        <v>2356</v>
      </c>
      <c r="H636" s="530">
        <v>10</v>
      </c>
      <c r="I636" s="530">
        <v>20131.400000000001</v>
      </c>
      <c r="J636" s="526">
        <v>1.0000000000000002</v>
      </c>
      <c r="K636" s="526">
        <v>2013.14</v>
      </c>
      <c r="L636" s="530">
        <v>10</v>
      </c>
      <c r="M636" s="530">
        <v>20131.399999999998</v>
      </c>
      <c r="N636" s="526">
        <v>1</v>
      </c>
      <c r="O636" s="526">
        <v>2013.1399999999999</v>
      </c>
      <c r="P636" s="530"/>
      <c r="Q636" s="530"/>
      <c r="R636" s="544"/>
      <c r="S636" s="531"/>
    </row>
    <row r="637" spans="1:19" ht="14.4" customHeight="1" x14ac:dyDescent="0.3">
      <c r="A637" s="525" t="s">
        <v>2162</v>
      </c>
      <c r="B637" s="526" t="s">
        <v>2194</v>
      </c>
      <c r="C637" s="526" t="s">
        <v>1137</v>
      </c>
      <c r="D637" s="526" t="s">
        <v>2150</v>
      </c>
      <c r="E637" s="526" t="s">
        <v>2166</v>
      </c>
      <c r="F637" s="526" t="s">
        <v>2171</v>
      </c>
      <c r="G637" s="526" t="s">
        <v>2172</v>
      </c>
      <c r="H637" s="530">
        <v>80</v>
      </c>
      <c r="I637" s="530">
        <v>40880</v>
      </c>
      <c r="J637" s="526">
        <v>0.898876404494382</v>
      </c>
      <c r="K637" s="526">
        <v>511</v>
      </c>
      <c r="L637" s="530">
        <v>89</v>
      </c>
      <c r="M637" s="530">
        <v>45479</v>
      </c>
      <c r="N637" s="526">
        <v>1</v>
      </c>
      <c r="O637" s="526">
        <v>511</v>
      </c>
      <c r="P637" s="530">
        <v>32</v>
      </c>
      <c r="Q637" s="530">
        <v>16352</v>
      </c>
      <c r="R637" s="544">
        <v>0.3595505617977528</v>
      </c>
      <c r="S637" s="531">
        <v>511</v>
      </c>
    </row>
    <row r="638" spans="1:19" ht="14.4" customHeight="1" x14ac:dyDescent="0.3">
      <c r="A638" s="525" t="s">
        <v>2162</v>
      </c>
      <c r="B638" s="526" t="s">
        <v>2194</v>
      </c>
      <c r="C638" s="526" t="s">
        <v>1137</v>
      </c>
      <c r="D638" s="526" t="s">
        <v>2150</v>
      </c>
      <c r="E638" s="526" t="s">
        <v>2166</v>
      </c>
      <c r="F638" s="526" t="s">
        <v>2357</v>
      </c>
      <c r="G638" s="526" t="s">
        <v>2358</v>
      </c>
      <c r="H638" s="530">
        <v>27</v>
      </c>
      <c r="I638" s="530">
        <v>263066.40000000002</v>
      </c>
      <c r="J638" s="526">
        <v>1</v>
      </c>
      <c r="K638" s="526">
        <v>9743.2000000000007</v>
      </c>
      <c r="L638" s="530">
        <v>27</v>
      </c>
      <c r="M638" s="530">
        <v>263066.40000000002</v>
      </c>
      <c r="N638" s="526">
        <v>1</v>
      </c>
      <c r="O638" s="526">
        <v>9743.2000000000007</v>
      </c>
      <c r="P638" s="530">
        <v>36</v>
      </c>
      <c r="Q638" s="530">
        <v>350755.20000000007</v>
      </c>
      <c r="R638" s="544">
        <v>1.3333333333333335</v>
      </c>
      <c r="S638" s="531">
        <v>9743.2000000000025</v>
      </c>
    </row>
    <row r="639" spans="1:19" ht="14.4" customHeight="1" x14ac:dyDescent="0.3">
      <c r="A639" s="525" t="s">
        <v>2162</v>
      </c>
      <c r="B639" s="526" t="s">
        <v>2194</v>
      </c>
      <c r="C639" s="526" t="s">
        <v>1137</v>
      </c>
      <c r="D639" s="526" t="s">
        <v>2150</v>
      </c>
      <c r="E639" s="526" t="s">
        <v>2166</v>
      </c>
      <c r="F639" s="526" t="s">
        <v>2359</v>
      </c>
      <c r="G639" s="526" t="s">
        <v>2360</v>
      </c>
      <c r="H639" s="530">
        <v>12</v>
      </c>
      <c r="I639" s="530">
        <v>43516.32</v>
      </c>
      <c r="J639" s="526">
        <v>0.75</v>
      </c>
      <c r="K639" s="526">
        <v>3626.36</v>
      </c>
      <c r="L639" s="530">
        <v>16</v>
      </c>
      <c r="M639" s="530">
        <v>58021.760000000002</v>
      </c>
      <c r="N639" s="526">
        <v>1</v>
      </c>
      <c r="O639" s="526">
        <v>3626.36</v>
      </c>
      <c r="P639" s="530">
        <v>13</v>
      </c>
      <c r="Q639" s="530">
        <v>47142.68</v>
      </c>
      <c r="R639" s="544">
        <v>0.8125</v>
      </c>
      <c r="S639" s="531">
        <v>3626.36</v>
      </c>
    </row>
    <row r="640" spans="1:19" ht="14.4" customHeight="1" x14ac:dyDescent="0.3">
      <c r="A640" s="525" t="s">
        <v>2162</v>
      </c>
      <c r="B640" s="526" t="s">
        <v>2194</v>
      </c>
      <c r="C640" s="526" t="s">
        <v>1137</v>
      </c>
      <c r="D640" s="526" t="s">
        <v>2150</v>
      </c>
      <c r="E640" s="526" t="s">
        <v>2166</v>
      </c>
      <c r="F640" s="526" t="s">
        <v>2361</v>
      </c>
      <c r="G640" s="526" t="s">
        <v>2362</v>
      </c>
      <c r="H640" s="530"/>
      <c r="I640" s="530"/>
      <c r="J640" s="526"/>
      <c r="K640" s="526"/>
      <c r="L640" s="530">
        <v>1</v>
      </c>
      <c r="M640" s="530">
        <v>599.25</v>
      </c>
      <c r="N640" s="526">
        <v>1</v>
      </c>
      <c r="O640" s="526">
        <v>599.25</v>
      </c>
      <c r="P640" s="530">
        <v>1</v>
      </c>
      <c r="Q640" s="530">
        <v>599.25</v>
      </c>
      <c r="R640" s="544">
        <v>1</v>
      </c>
      <c r="S640" s="531">
        <v>599.25</v>
      </c>
    </row>
    <row r="641" spans="1:19" ht="14.4" customHeight="1" x14ac:dyDescent="0.3">
      <c r="A641" s="525" t="s">
        <v>2162</v>
      </c>
      <c r="B641" s="526" t="s">
        <v>2194</v>
      </c>
      <c r="C641" s="526" t="s">
        <v>1137</v>
      </c>
      <c r="D641" s="526" t="s">
        <v>2150</v>
      </c>
      <c r="E641" s="526" t="s">
        <v>2166</v>
      </c>
      <c r="F641" s="526" t="s">
        <v>2363</v>
      </c>
      <c r="G641" s="526" t="s">
        <v>2364</v>
      </c>
      <c r="H641" s="530"/>
      <c r="I641" s="530"/>
      <c r="J641" s="526"/>
      <c r="K641" s="526"/>
      <c r="L641" s="530">
        <v>2</v>
      </c>
      <c r="M641" s="530">
        <v>9055.7999999999993</v>
      </c>
      <c r="N641" s="526">
        <v>1</v>
      </c>
      <c r="O641" s="526">
        <v>4527.8999999999996</v>
      </c>
      <c r="P641" s="530">
        <v>0</v>
      </c>
      <c r="Q641" s="530">
        <v>0</v>
      </c>
      <c r="R641" s="544">
        <v>0</v>
      </c>
      <c r="S641" s="531"/>
    </row>
    <row r="642" spans="1:19" ht="14.4" customHeight="1" x14ac:dyDescent="0.3">
      <c r="A642" s="525" t="s">
        <v>2162</v>
      </c>
      <c r="B642" s="526" t="s">
        <v>2194</v>
      </c>
      <c r="C642" s="526" t="s">
        <v>1137</v>
      </c>
      <c r="D642" s="526" t="s">
        <v>2150</v>
      </c>
      <c r="E642" s="526" t="s">
        <v>2166</v>
      </c>
      <c r="F642" s="526" t="s">
        <v>2173</v>
      </c>
      <c r="G642" s="526" t="s">
        <v>2174</v>
      </c>
      <c r="H642" s="530"/>
      <c r="I642" s="530"/>
      <c r="J642" s="526"/>
      <c r="K642" s="526"/>
      <c r="L642" s="530">
        <v>1</v>
      </c>
      <c r="M642" s="530">
        <v>2093</v>
      </c>
      <c r="N642" s="526">
        <v>1</v>
      </c>
      <c r="O642" s="526">
        <v>2093</v>
      </c>
      <c r="P642" s="530">
        <v>6</v>
      </c>
      <c r="Q642" s="530">
        <v>12558</v>
      </c>
      <c r="R642" s="544">
        <v>6</v>
      </c>
      <c r="S642" s="531">
        <v>2093</v>
      </c>
    </row>
    <row r="643" spans="1:19" ht="14.4" customHeight="1" x14ac:dyDescent="0.3">
      <c r="A643" s="525" t="s">
        <v>2162</v>
      </c>
      <c r="B643" s="526" t="s">
        <v>2194</v>
      </c>
      <c r="C643" s="526" t="s">
        <v>1137</v>
      </c>
      <c r="D643" s="526" t="s">
        <v>2150</v>
      </c>
      <c r="E643" s="526" t="s">
        <v>2166</v>
      </c>
      <c r="F643" s="526" t="s">
        <v>2365</v>
      </c>
      <c r="G643" s="526" t="s">
        <v>2366</v>
      </c>
      <c r="H643" s="530"/>
      <c r="I643" s="530"/>
      <c r="J643" s="526"/>
      <c r="K643" s="526"/>
      <c r="L643" s="530"/>
      <c r="M643" s="530"/>
      <c r="N643" s="526"/>
      <c r="O643" s="526"/>
      <c r="P643" s="530">
        <v>1</v>
      </c>
      <c r="Q643" s="530">
        <v>1570.6</v>
      </c>
      <c r="R643" s="544"/>
      <c r="S643" s="531">
        <v>1570.6</v>
      </c>
    </row>
    <row r="644" spans="1:19" ht="14.4" customHeight="1" x14ac:dyDescent="0.3">
      <c r="A644" s="525" t="s">
        <v>2162</v>
      </c>
      <c r="B644" s="526" t="s">
        <v>2194</v>
      </c>
      <c r="C644" s="526" t="s">
        <v>1137</v>
      </c>
      <c r="D644" s="526" t="s">
        <v>2150</v>
      </c>
      <c r="E644" s="526" t="s">
        <v>2175</v>
      </c>
      <c r="F644" s="526" t="s">
        <v>2241</v>
      </c>
      <c r="G644" s="526" t="s">
        <v>2242</v>
      </c>
      <c r="H644" s="530">
        <v>26</v>
      </c>
      <c r="I644" s="530">
        <v>5122</v>
      </c>
      <c r="J644" s="526">
        <v>0.37856614929785659</v>
      </c>
      <c r="K644" s="526">
        <v>197</v>
      </c>
      <c r="L644" s="530">
        <v>66</v>
      </c>
      <c r="M644" s="530">
        <v>13530</v>
      </c>
      <c r="N644" s="526">
        <v>1</v>
      </c>
      <c r="O644" s="526">
        <v>205</v>
      </c>
      <c r="P644" s="530">
        <v>65</v>
      </c>
      <c r="Q644" s="530">
        <v>13325</v>
      </c>
      <c r="R644" s="544">
        <v>0.98484848484848486</v>
      </c>
      <c r="S644" s="531">
        <v>205</v>
      </c>
    </row>
    <row r="645" spans="1:19" ht="14.4" customHeight="1" x14ac:dyDescent="0.3">
      <c r="A645" s="525" t="s">
        <v>2162</v>
      </c>
      <c r="B645" s="526" t="s">
        <v>2194</v>
      </c>
      <c r="C645" s="526" t="s">
        <v>1137</v>
      </c>
      <c r="D645" s="526" t="s">
        <v>2150</v>
      </c>
      <c r="E645" s="526" t="s">
        <v>2175</v>
      </c>
      <c r="F645" s="526" t="s">
        <v>2176</v>
      </c>
      <c r="G645" s="526" t="s">
        <v>2177</v>
      </c>
      <c r="H645" s="530">
        <v>15</v>
      </c>
      <c r="I645" s="530">
        <v>525</v>
      </c>
      <c r="J645" s="526">
        <v>5.2747915201446803E-2</v>
      </c>
      <c r="K645" s="526">
        <v>35</v>
      </c>
      <c r="L645" s="530">
        <v>269</v>
      </c>
      <c r="M645" s="530">
        <v>9953</v>
      </c>
      <c r="N645" s="526">
        <v>1</v>
      </c>
      <c r="O645" s="526">
        <v>37</v>
      </c>
      <c r="P645" s="530">
        <v>271</v>
      </c>
      <c r="Q645" s="530">
        <v>10027</v>
      </c>
      <c r="R645" s="544">
        <v>1.0074349442379182</v>
      </c>
      <c r="S645" s="531">
        <v>37</v>
      </c>
    </row>
    <row r="646" spans="1:19" ht="14.4" customHeight="1" x14ac:dyDescent="0.3">
      <c r="A646" s="525" t="s">
        <v>2162</v>
      </c>
      <c r="B646" s="526" t="s">
        <v>2194</v>
      </c>
      <c r="C646" s="526" t="s">
        <v>1137</v>
      </c>
      <c r="D646" s="526" t="s">
        <v>2150</v>
      </c>
      <c r="E646" s="526" t="s">
        <v>2175</v>
      </c>
      <c r="F646" s="526" t="s">
        <v>2178</v>
      </c>
      <c r="G646" s="526" t="s">
        <v>2179</v>
      </c>
      <c r="H646" s="530"/>
      <c r="I646" s="530"/>
      <c r="J646" s="526"/>
      <c r="K646" s="526"/>
      <c r="L646" s="530"/>
      <c r="M646" s="530"/>
      <c r="N646" s="526"/>
      <c r="O646" s="526"/>
      <c r="P646" s="530">
        <v>1</v>
      </c>
      <c r="Q646" s="530">
        <v>111.11</v>
      </c>
      <c r="R646" s="544"/>
      <c r="S646" s="531">
        <v>111.11</v>
      </c>
    </row>
    <row r="647" spans="1:19" ht="14.4" customHeight="1" x14ac:dyDescent="0.3">
      <c r="A647" s="525" t="s">
        <v>2162</v>
      </c>
      <c r="B647" s="526" t="s">
        <v>2194</v>
      </c>
      <c r="C647" s="526" t="s">
        <v>1137</v>
      </c>
      <c r="D647" s="526" t="s">
        <v>2150</v>
      </c>
      <c r="E647" s="526" t="s">
        <v>2175</v>
      </c>
      <c r="F647" s="526" t="s">
        <v>2243</v>
      </c>
      <c r="G647" s="526" t="s">
        <v>2244</v>
      </c>
      <c r="H647" s="530">
        <v>170</v>
      </c>
      <c r="I647" s="530">
        <v>35190</v>
      </c>
      <c r="J647" s="526">
        <v>1.6858292612819776</v>
      </c>
      <c r="K647" s="526">
        <v>207</v>
      </c>
      <c r="L647" s="530">
        <v>98</v>
      </c>
      <c r="M647" s="530">
        <v>20874</v>
      </c>
      <c r="N647" s="526">
        <v>1</v>
      </c>
      <c r="O647" s="526">
        <v>213</v>
      </c>
      <c r="P647" s="530">
        <v>91</v>
      </c>
      <c r="Q647" s="530">
        <v>19383</v>
      </c>
      <c r="R647" s="544">
        <v>0.9285714285714286</v>
      </c>
      <c r="S647" s="531">
        <v>213</v>
      </c>
    </row>
    <row r="648" spans="1:19" ht="14.4" customHeight="1" x14ac:dyDescent="0.3">
      <c r="A648" s="525" t="s">
        <v>2162</v>
      </c>
      <c r="B648" s="526" t="s">
        <v>2194</v>
      </c>
      <c r="C648" s="526" t="s">
        <v>1137</v>
      </c>
      <c r="D648" s="526" t="s">
        <v>2150</v>
      </c>
      <c r="E648" s="526" t="s">
        <v>2175</v>
      </c>
      <c r="F648" s="526" t="s">
        <v>2245</v>
      </c>
      <c r="G648" s="526" t="s">
        <v>2246</v>
      </c>
      <c r="H648" s="530">
        <v>94</v>
      </c>
      <c r="I648" s="530">
        <v>14194</v>
      </c>
      <c r="J648" s="526">
        <v>0.88906984027560287</v>
      </c>
      <c r="K648" s="526">
        <v>151</v>
      </c>
      <c r="L648" s="530">
        <v>103</v>
      </c>
      <c r="M648" s="530">
        <v>15965</v>
      </c>
      <c r="N648" s="526">
        <v>1</v>
      </c>
      <c r="O648" s="526">
        <v>155</v>
      </c>
      <c r="P648" s="530">
        <v>106</v>
      </c>
      <c r="Q648" s="530">
        <v>16430</v>
      </c>
      <c r="R648" s="544">
        <v>1.029126213592233</v>
      </c>
      <c r="S648" s="531">
        <v>155</v>
      </c>
    </row>
    <row r="649" spans="1:19" ht="14.4" customHeight="1" x14ac:dyDescent="0.3">
      <c r="A649" s="525" t="s">
        <v>2162</v>
      </c>
      <c r="B649" s="526" t="s">
        <v>2194</v>
      </c>
      <c r="C649" s="526" t="s">
        <v>1137</v>
      </c>
      <c r="D649" s="526" t="s">
        <v>2150</v>
      </c>
      <c r="E649" s="526" t="s">
        <v>2175</v>
      </c>
      <c r="F649" s="526" t="s">
        <v>2247</v>
      </c>
      <c r="G649" s="526" t="s">
        <v>2248</v>
      </c>
      <c r="H649" s="530">
        <v>438</v>
      </c>
      <c r="I649" s="530">
        <v>80154</v>
      </c>
      <c r="J649" s="526">
        <v>0.86767412154409063</v>
      </c>
      <c r="K649" s="526">
        <v>183</v>
      </c>
      <c r="L649" s="530">
        <v>494</v>
      </c>
      <c r="M649" s="530">
        <v>92378</v>
      </c>
      <c r="N649" s="526">
        <v>1</v>
      </c>
      <c r="O649" s="526">
        <v>187</v>
      </c>
      <c r="P649" s="530">
        <v>474</v>
      </c>
      <c r="Q649" s="530">
        <v>88638</v>
      </c>
      <c r="R649" s="544">
        <v>0.95951417004048578</v>
      </c>
      <c r="S649" s="531">
        <v>187</v>
      </c>
    </row>
    <row r="650" spans="1:19" ht="14.4" customHeight="1" x14ac:dyDescent="0.3">
      <c r="A650" s="525" t="s">
        <v>2162</v>
      </c>
      <c r="B650" s="526" t="s">
        <v>2194</v>
      </c>
      <c r="C650" s="526" t="s">
        <v>1137</v>
      </c>
      <c r="D650" s="526" t="s">
        <v>2150</v>
      </c>
      <c r="E650" s="526" t="s">
        <v>2175</v>
      </c>
      <c r="F650" s="526" t="s">
        <v>2249</v>
      </c>
      <c r="G650" s="526" t="s">
        <v>2250</v>
      </c>
      <c r="H650" s="530">
        <v>3274</v>
      </c>
      <c r="I650" s="530">
        <v>409250</v>
      </c>
      <c r="J650" s="526">
        <v>0.96974996208674558</v>
      </c>
      <c r="K650" s="526">
        <v>125</v>
      </c>
      <c r="L650" s="530">
        <v>3297</v>
      </c>
      <c r="M650" s="530">
        <v>422016</v>
      </c>
      <c r="N650" s="526">
        <v>1</v>
      </c>
      <c r="O650" s="526">
        <v>128</v>
      </c>
      <c r="P650" s="530">
        <v>3453</v>
      </c>
      <c r="Q650" s="530">
        <v>441984</v>
      </c>
      <c r="R650" s="544">
        <v>1.0473157415832575</v>
      </c>
      <c r="S650" s="531">
        <v>128</v>
      </c>
    </row>
    <row r="651" spans="1:19" ht="14.4" customHeight="1" x14ac:dyDescent="0.3">
      <c r="A651" s="525" t="s">
        <v>2162</v>
      </c>
      <c r="B651" s="526" t="s">
        <v>2194</v>
      </c>
      <c r="C651" s="526" t="s">
        <v>1137</v>
      </c>
      <c r="D651" s="526" t="s">
        <v>2150</v>
      </c>
      <c r="E651" s="526" t="s">
        <v>2175</v>
      </c>
      <c r="F651" s="526" t="s">
        <v>2251</v>
      </c>
      <c r="G651" s="526" t="s">
        <v>2252</v>
      </c>
      <c r="H651" s="530">
        <v>5313</v>
      </c>
      <c r="I651" s="530">
        <v>1163547</v>
      </c>
      <c r="J651" s="526">
        <v>0.91458361990701253</v>
      </c>
      <c r="K651" s="526">
        <v>219</v>
      </c>
      <c r="L651" s="530">
        <v>5705</v>
      </c>
      <c r="M651" s="530">
        <v>1272215</v>
      </c>
      <c r="N651" s="526">
        <v>1</v>
      </c>
      <c r="O651" s="526">
        <v>223</v>
      </c>
      <c r="P651" s="530">
        <v>5788</v>
      </c>
      <c r="Q651" s="530">
        <v>1290724</v>
      </c>
      <c r="R651" s="544">
        <v>1.0145486415425067</v>
      </c>
      <c r="S651" s="531">
        <v>223</v>
      </c>
    </row>
    <row r="652" spans="1:19" ht="14.4" customHeight="1" x14ac:dyDescent="0.3">
      <c r="A652" s="525" t="s">
        <v>2162</v>
      </c>
      <c r="B652" s="526" t="s">
        <v>2194</v>
      </c>
      <c r="C652" s="526" t="s">
        <v>1137</v>
      </c>
      <c r="D652" s="526" t="s">
        <v>2150</v>
      </c>
      <c r="E652" s="526" t="s">
        <v>2175</v>
      </c>
      <c r="F652" s="526" t="s">
        <v>2253</v>
      </c>
      <c r="G652" s="526" t="s">
        <v>2254</v>
      </c>
      <c r="H652" s="530">
        <v>18</v>
      </c>
      <c r="I652" s="530">
        <v>3942</v>
      </c>
      <c r="J652" s="526">
        <v>0.73654708520179368</v>
      </c>
      <c r="K652" s="526">
        <v>219</v>
      </c>
      <c r="L652" s="530">
        <v>24</v>
      </c>
      <c r="M652" s="530">
        <v>5352</v>
      </c>
      <c r="N652" s="526">
        <v>1</v>
      </c>
      <c r="O652" s="526">
        <v>223</v>
      </c>
      <c r="P652" s="530">
        <v>17</v>
      </c>
      <c r="Q652" s="530">
        <v>3791</v>
      </c>
      <c r="R652" s="544">
        <v>0.70833333333333337</v>
      </c>
      <c r="S652" s="531">
        <v>223</v>
      </c>
    </row>
    <row r="653" spans="1:19" ht="14.4" customHeight="1" x14ac:dyDescent="0.3">
      <c r="A653" s="525" t="s">
        <v>2162</v>
      </c>
      <c r="B653" s="526" t="s">
        <v>2194</v>
      </c>
      <c r="C653" s="526" t="s">
        <v>1137</v>
      </c>
      <c r="D653" s="526" t="s">
        <v>2150</v>
      </c>
      <c r="E653" s="526" t="s">
        <v>2175</v>
      </c>
      <c r="F653" s="526" t="s">
        <v>2255</v>
      </c>
      <c r="G653" s="526" t="s">
        <v>2256</v>
      </c>
      <c r="H653" s="530">
        <v>16</v>
      </c>
      <c r="I653" s="530">
        <v>5552</v>
      </c>
      <c r="J653" s="526">
        <v>1.5728045325779036</v>
      </c>
      <c r="K653" s="526">
        <v>347</v>
      </c>
      <c r="L653" s="530">
        <v>10</v>
      </c>
      <c r="M653" s="530">
        <v>3530</v>
      </c>
      <c r="N653" s="526">
        <v>1</v>
      </c>
      <c r="O653" s="526">
        <v>353</v>
      </c>
      <c r="P653" s="530">
        <v>11</v>
      </c>
      <c r="Q653" s="530">
        <v>3883</v>
      </c>
      <c r="R653" s="544">
        <v>1.1000000000000001</v>
      </c>
      <c r="S653" s="531">
        <v>353</v>
      </c>
    </row>
    <row r="654" spans="1:19" ht="14.4" customHeight="1" x14ac:dyDescent="0.3">
      <c r="A654" s="525" t="s">
        <v>2162</v>
      </c>
      <c r="B654" s="526" t="s">
        <v>2194</v>
      </c>
      <c r="C654" s="526" t="s">
        <v>1137</v>
      </c>
      <c r="D654" s="526" t="s">
        <v>2150</v>
      </c>
      <c r="E654" s="526" t="s">
        <v>2175</v>
      </c>
      <c r="F654" s="526" t="s">
        <v>2257</v>
      </c>
      <c r="G654" s="526" t="s">
        <v>2258</v>
      </c>
      <c r="H654" s="530">
        <v>104</v>
      </c>
      <c r="I654" s="530">
        <v>22984</v>
      </c>
      <c r="J654" s="526">
        <v>0.70449042145593865</v>
      </c>
      <c r="K654" s="526">
        <v>221</v>
      </c>
      <c r="L654" s="530">
        <v>145</v>
      </c>
      <c r="M654" s="530">
        <v>32625</v>
      </c>
      <c r="N654" s="526">
        <v>1</v>
      </c>
      <c r="O654" s="526">
        <v>225</v>
      </c>
      <c r="P654" s="530">
        <v>96</v>
      </c>
      <c r="Q654" s="530">
        <v>21600</v>
      </c>
      <c r="R654" s="544">
        <v>0.66206896551724137</v>
      </c>
      <c r="S654" s="531">
        <v>225</v>
      </c>
    </row>
    <row r="655" spans="1:19" ht="14.4" customHeight="1" x14ac:dyDescent="0.3">
      <c r="A655" s="525" t="s">
        <v>2162</v>
      </c>
      <c r="B655" s="526" t="s">
        <v>2194</v>
      </c>
      <c r="C655" s="526" t="s">
        <v>1137</v>
      </c>
      <c r="D655" s="526" t="s">
        <v>2150</v>
      </c>
      <c r="E655" s="526" t="s">
        <v>2175</v>
      </c>
      <c r="F655" s="526" t="s">
        <v>2259</v>
      </c>
      <c r="G655" s="526" t="s">
        <v>2260</v>
      </c>
      <c r="H655" s="530">
        <v>7</v>
      </c>
      <c r="I655" s="530">
        <v>4291</v>
      </c>
      <c r="J655" s="526">
        <v>1.1442666666666668</v>
      </c>
      <c r="K655" s="526">
        <v>613</v>
      </c>
      <c r="L655" s="530">
        <v>6</v>
      </c>
      <c r="M655" s="530">
        <v>3750</v>
      </c>
      <c r="N655" s="526">
        <v>1</v>
      </c>
      <c r="O655" s="526">
        <v>625</v>
      </c>
      <c r="P655" s="530">
        <v>3</v>
      </c>
      <c r="Q655" s="530">
        <v>1878</v>
      </c>
      <c r="R655" s="544">
        <v>0.50080000000000002</v>
      </c>
      <c r="S655" s="531">
        <v>626</v>
      </c>
    </row>
    <row r="656" spans="1:19" ht="14.4" customHeight="1" x14ac:dyDescent="0.3">
      <c r="A656" s="525" t="s">
        <v>2162</v>
      </c>
      <c r="B656" s="526" t="s">
        <v>2194</v>
      </c>
      <c r="C656" s="526" t="s">
        <v>1137</v>
      </c>
      <c r="D656" s="526" t="s">
        <v>2150</v>
      </c>
      <c r="E656" s="526" t="s">
        <v>2175</v>
      </c>
      <c r="F656" s="526" t="s">
        <v>2263</v>
      </c>
      <c r="G656" s="526" t="s">
        <v>2264</v>
      </c>
      <c r="H656" s="530">
        <v>11</v>
      </c>
      <c r="I656" s="530">
        <v>11286</v>
      </c>
      <c r="J656" s="526">
        <v>0.77588340437233605</v>
      </c>
      <c r="K656" s="526">
        <v>1026</v>
      </c>
      <c r="L656" s="530">
        <v>14</v>
      </c>
      <c r="M656" s="530">
        <v>14546</v>
      </c>
      <c r="N656" s="526">
        <v>1</v>
      </c>
      <c r="O656" s="526">
        <v>1039</v>
      </c>
      <c r="P656" s="530">
        <v>14</v>
      </c>
      <c r="Q656" s="530">
        <v>14560</v>
      </c>
      <c r="R656" s="544">
        <v>1.0009624639076036</v>
      </c>
      <c r="S656" s="531">
        <v>1040</v>
      </c>
    </row>
    <row r="657" spans="1:19" ht="14.4" customHeight="1" x14ac:dyDescent="0.3">
      <c r="A657" s="525" t="s">
        <v>2162</v>
      </c>
      <c r="B657" s="526" t="s">
        <v>2194</v>
      </c>
      <c r="C657" s="526" t="s">
        <v>1137</v>
      </c>
      <c r="D657" s="526" t="s">
        <v>2150</v>
      </c>
      <c r="E657" s="526" t="s">
        <v>2175</v>
      </c>
      <c r="F657" s="526" t="s">
        <v>2367</v>
      </c>
      <c r="G657" s="526" t="s">
        <v>2368</v>
      </c>
      <c r="H657" s="530">
        <v>44</v>
      </c>
      <c r="I657" s="530">
        <v>19888</v>
      </c>
      <c r="J657" s="526">
        <v>0.60894060012247397</v>
      </c>
      <c r="K657" s="526">
        <v>452</v>
      </c>
      <c r="L657" s="530">
        <v>71</v>
      </c>
      <c r="M657" s="530">
        <v>32660</v>
      </c>
      <c r="N657" s="526">
        <v>1</v>
      </c>
      <c r="O657" s="526">
        <v>460</v>
      </c>
      <c r="P657" s="530">
        <v>52</v>
      </c>
      <c r="Q657" s="530">
        <v>23920</v>
      </c>
      <c r="R657" s="544">
        <v>0.73239436619718312</v>
      </c>
      <c r="S657" s="531">
        <v>460</v>
      </c>
    </row>
    <row r="658" spans="1:19" ht="14.4" customHeight="1" x14ac:dyDescent="0.3">
      <c r="A658" s="525" t="s">
        <v>2162</v>
      </c>
      <c r="B658" s="526" t="s">
        <v>2194</v>
      </c>
      <c r="C658" s="526" t="s">
        <v>1137</v>
      </c>
      <c r="D658" s="526" t="s">
        <v>2150</v>
      </c>
      <c r="E658" s="526" t="s">
        <v>2175</v>
      </c>
      <c r="F658" s="526" t="s">
        <v>2269</v>
      </c>
      <c r="G658" s="526" t="s">
        <v>2270</v>
      </c>
      <c r="H658" s="530">
        <v>11</v>
      </c>
      <c r="I658" s="530">
        <v>2849</v>
      </c>
      <c r="J658" s="526"/>
      <c r="K658" s="526">
        <v>259</v>
      </c>
      <c r="L658" s="530"/>
      <c r="M658" s="530"/>
      <c r="N658" s="526"/>
      <c r="O658" s="526"/>
      <c r="P658" s="530">
        <v>4</v>
      </c>
      <c r="Q658" s="530">
        <v>1060</v>
      </c>
      <c r="R658" s="544"/>
      <c r="S658" s="531">
        <v>265</v>
      </c>
    </row>
    <row r="659" spans="1:19" ht="14.4" customHeight="1" x14ac:dyDescent="0.3">
      <c r="A659" s="525" t="s">
        <v>2162</v>
      </c>
      <c r="B659" s="526" t="s">
        <v>2194</v>
      </c>
      <c r="C659" s="526" t="s">
        <v>1137</v>
      </c>
      <c r="D659" s="526" t="s">
        <v>2150</v>
      </c>
      <c r="E659" s="526" t="s">
        <v>2175</v>
      </c>
      <c r="F659" s="526" t="s">
        <v>2271</v>
      </c>
      <c r="G659" s="526" t="s">
        <v>2272</v>
      </c>
      <c r="H659" s="530">
        <v>126</v>
      </c>
      <c r="I659" s="530">
        <v>41580</v>
      </c>
      <c r="J659" s="526">
        <v>0.74931069903227554</v>
      </c>
      <c r="K659" s="526">
        <v>330</v>
      </c>
      <c r="L659" s="530">
        <v>159</v>
      </c>
      <c r="M659" s="530">
        <v>55491</v>
      </c>
      <c r="N659" s="526">
        <v>1</v>
      </c>
      <c r="O659" s="526">
        <v>349</v>
      </c>
      <c r="P659" s="530">
        <v>121</v>
      </c>
      <c r="Q659" s="530">
        <v>42350</v>
      </c>
      <c r="R659" s="544">
        <v>0.76318682308842878</v>
      </c>
      <c r="S659" s="531">
        <v>350</v>
      </c>
    </row>
    <row r="660" spans="1:19" ht="14.4" customHeight="1" x14ac:dyDescent="0.3">
      <c r="A660" s="525" t="s">
        <v>2162</v>
      </c>
      <c r="B660" s="526" t="s">
        <v>2194</v>
      </c>
      <c r="C660" s="526" t="s">
        <v>1137</v>
      </c>
      <c r="D660" s="526" t="s">
        <v>2150</v>
      </c>
      <c r="E660" s="526" t="s">
        <v>2175</v>
      </c>
      <c r="F660" s="526" t="s">
        <v>2369</v>
      </c>
      <c r="G660" s="526" t="s">
        <v>2370</v>
      </c>
      <c r="H660" s="530"/>
      <c r="I660" s="530"/>
      <c r="J660" s="526"/>
      <c r="K660" s="526"/>
      <c r="L660" s="530">
        <v>1</v>
      </c>
      <c r="M660" s="530">
        <v>1144</v>
      </c>
      <c r="N660" s="526">
        <v>1</v>
      </c>
      <c r="O660" s="526">
        <v>1144</v>
      </c>
      <c r="P660" s="530">
        <v>4</v>
      </c>
      <c r="Q660" s="530">
        <v>4576</v>
      </c>
      <c r="R660" s="544">
        <v>4</v>
      </c>
      <c r="S660" s="531">
        <v>1144</v>
      </c>
    </row>
    <row r="661" spans="1:19" ht="14.4" customHeight="1" x14ac:dyDescent="0.3">
      <c r="A661" s="525" t="s">
        <v>2162</v>
      </c>
      <c r="B661" s="526" t="s">
        <v>2194</v>
      </c>
      <c r="C661" s="526" t="s">
        <v>1137</v>
      </c>
      <c r="D661" s="526" t="s">
        <v>2150</v>
      </c>
      <c r="E661" s="526" t="s">
        <v>2175</v>
      </c>
      <c r="F661" s="526" t="s">
        <v>2371</v>
      </c>
      <c r="G661" s="526" t="s">
        <v>2372</v>
      </c>
      <c r="H661" s="530">
        <v>28</v>
      </c>
      <c r="I661" s="530">
        <v>131992</v>
      </c>
      <c r="J661" s="526">
        <v>0.9851619644723093</v>
      </c>
      <c r="K661" s="526">
        <v>4714</v>
      </c>
      <c r="L661" s="530">
        <v>28</v>
      </c>
      <c r="M661" s="530">
        <v>133980</v>
      </c>
      <c r="N661" s="526">
        <v>1</v>
      </c>
      <c r="O661" s="526">
        <v>4785</v>
      </c>
      <c r="P661" s="530">
        <v>35</v>
      </c>
      <c r="Q661" s="530">
        <v>167510</v>
      </c>
      <c r="R661" s="544">
        <v>1.2502612330198537</v>
      </c>
      <c r="S661" s="531">
        <v>4786</v>
      </c>
    </row>
    <row r="662" spans="1:19" ht="14.4" customHeight="1" x14ac:dyDescent="0.3">
      <c r="A662" s="525" t="s">
        <v>2162</v>
      </c>
      <c r="B662" s="526" t="s">
        <v>2194</v>
      </c>
      <c r="C662" s="526" t="s">
        <v>1137</v>
      </c>
      <c r="D662" s="526" t="s">
        <v>2150</v>
      </c>
      <c r="E662" s="526" t="s">
        <v>2175</v>
      </c>
      <c r="F662" s="526" t="s">
        <v>2273</v>
      </c>
      <c r="G662" s="526" t="s">
        <v>2274</v>
      </c>
      <c r="H662" s="530">
        <v>1193</v>
      </c>
      <c r="I662" s="530">
        <v>293478</v>
      </c>
      <c r="J662" s="526">
        <v>0.7881481561053163</v>
      </c>
      <c r="K662" s="526">
        <v>246</v>
      </c>
      <c r="L662" s="530">
        <v>1466</v>
      </c>
      <c r="M662" s="530">
        <v>372364</v>
      </c>
      <c r="N662" s="526">
        <v>1</v>
      </c>
      <c r="O662" s="526">
        <v>254</v>
      </c>
      <c r="P662" s="530">
        <v>1201</v>
      </c>
      <c r="Q662" s="530">
        <v>305054</v>
      </c>
      <c r="R662" s="544">
        <v>0.81923601637107779</v>
      </c>
      <c r="S662" s="531">
        <v>254</v>
      </c>
    </row>
    <row r="663" spans="1:19" ht="14.4" customHeight="1" x14ac:dyDescent="0.3">
      <c r="A663" s="525" t="s">
        <v>2162</v>
      </c>
      <c r="B663" s="526" t="s">
        <v>2194</v>
      </c>
      <c r="C663" s="526" t="s">
        <v>1137</v>
      </c>
      <c r="D663" s="526" t="s">
        <v>2150</v>
      </c>
      <c r="E663" s="526" t="s">
        <v>2175</v>
      </c>
      <c r="F663" s="526" t="s">
        <v>2275</v>
      </c>
      <c r="G663" s="526" t="s">
        <v>2276</v>
      </c>
      <c r="H663" s="530">
        <v>1255</v>
      </c>
      <c r="I663" s="530">
        <v>422935</v>
      </c>
      <c r="J663" s="526">
        <v>0.92800798692251152</v>
      </c>
      <c r="K663" s="526">
        <v>337</v>
      </c>
      <c r="L663" s="530">
        <v>1321</v>
      </c>
      <c r="M663" s="530">
        <v>455745</v>
      </c>
      <c r="N663" s="526">
        <v>1</v>
      </c>
      <c r="O663" s="526">
        <v>345</v>
      </c>
      <c r="P663" s="530">
        <v>1196</v>
      </c>
      <c r="Q663" s="530">
        <v>412620</v>
      </c>
      <c r="R663" s="544">
        <v>0.90537471612414833</v>
      </c>
      <c r="S663" s="531">
        <v>345</v>
      </c>
    </row>
    <row r="664" spans="1:19" ht="14.4" customHeight="1" x14ac:dyDescent="0.3">
      <c r="A664" s="525" t="s">
        <v>2162</v>
      </c>
      <c r="B664" s="526" t="s">
        <v>2194</v>
      </c>
      <c r="C664" s="526" t="s">
        <v>1137</v>
      </c>
      <c r="D664" s="526" t="s">
        <v>2150</v>
      </c>
      <c r="E664" s="526" t="s">
        <v>2175</v>
      </c>
      <c r="F664" s="526" t="s">
        <v>2277</v>
      </c>
      <c r="G664" s="526" t="s">
        <v>2278</v>
      </c>
      <c r="H664" s="530">
        <v>42</v>
      </c>
      <c r="I664" s="530">
        <v>35154</v>
      </c>
      <c r="J664" s="526">
        <v>0.98327366301185948</v>
      </c>
      <c r="K664" s="526">
        <v>837</v>
      </c>
      <c r="L664" s="530">
        <v>41</v>
      </c>
      <c r="M664" s="530">
        <v>35752</v>
      </c>
      <c r="N664" s="526">
        <v>1</v>
      </c>
      <c r="O664" s="526">
        <v>872</v>
      </c>
      <c r="P664" s="530">
        <v>41</v>
      </c>
      <c r="Q664" s="530">
        <v>35793</v>
      </c>
      <c r="R664" s="544">
        <v>1.0011467889908257</v>
      </c>
      <c r="S664" s="531">
        <v>873</v>
      </c>
    </row>
    <row r="665" spans="1:19" ht="14.4" customHeight="1" x14ac:dyDescent="0.3">
      <c r="A665" s="525" t="s">
        <v>2162</v>
      </c>
      <c r="B665" s="526" t="s">
        <v>2194</v>
      </c>
      <c r="C665" s="526" t="s">
        <v>1137</v>
      </c>
      <c r="D665" s="526" t="s">
        <v>2150</v>
      </c>
      <c r="E665" s="526" t="s">
        <v>2175</v>
      </c>
      <c r="F665" s="526" t="s">
        <v>2291</v>
      </c>
      <c r="G665" s="526" t="s">
        <v>2292</v>
      </c>
      <c r="H665" s="530">
        <v>531</v>
      </c>
      <c r="I665" s="530">
        <v>55755</v>
      </c>
      <c r="J665" s="526">
        <v>2.8378378378378377</v>
      </c>
      <c r="K665" s="526">
        <v>105</v>
      </c>
      <c r="L665" s="530">
        <v>177</v>
      </c>
      <c r="M665" s="530">
        <v>19647</v>
      </c>
      <c r="N665" s="526">
        <v>1</v>
      </c>
      <c r="O665" s="526">
        <v>111</v>
      </c>
      <c r="P665" s="530">
        <v>125</v>
      </c>
      <c r="Q665" s="530">
        <v>13875</v>
      </c>
      <c r="R665" s="544">
        <v>0.70621468926553677</v>
      </c>
      <c r="S665" s="531">
        <v>111</v>
      </c>
    </row>
    <row r="666" spans="1:19" ht="14.4" customHeight="1" x14ac:dyDescent="0.3">
      <c r="A666" s="525" t="s">
        <v>2162</v>
      </c>
      <c r="B666" s="526" t="s">
        <v>2194</v>
      </c>
      <c r="C666" s="526" t="s">
        <v>1137</v>
      </c>
      <c r="D666" s="526" t="s">
        <v>2150</v>
      </c>
      <c r="E666" s="526" t="s">
        <v>2175</v>
      </c>
      <c r="F666" s="526" t="s">
        <v>2295</v>
      </c>
      <c r="G666" s="526" t="s">
        <v>2296</v>
      </c>
      <c r="H666" s="530">
        <v>8203</v>
      </c>
      <c r="I666" s="530">
        <v>1435525</v>
      </c>
      <c r="J666" s="526">
        <v>0.96082344917228724</v>
      </c>
      <c r="K666" s="526">
        <v>175</v>
      </c>
      <c r="L666" s="530">
        <v>8441</v>
      </c>
      <c r="M666" s="530">
        <v>1494057</v>
      </c>
      <c r="N666" s="526">
        <v>1</v>
      </c>
      <c r="O666" s="526">
        <v>177</v>
      </c>
      <c r="P666" s="530">
        <v>8993</v>
      </c>
      <c r="Q666" s="530">
        <v>1591761</v>
      </c>
      <c r="R666" s="544">
        <v>1.0653950953678475</v>
      </c>
      <c r="S666" s="531">
        <v>177</v>
      </c>
    </row>
    <row r="667" spans="1:19" ht="14.4" customHeight="1" x14ac:dyDescent="0.3">
      <c r="A667" s="525" t="s">
        <v>2162</v>
      </c>
      <c r="B667" s="526" t="s">
        <v>2194</v>
      </c>
      <c r="C667" s="526" t="s">
        <v>1137</v>
      </c>
      <c r="D667" s="526" t="s">
        <v>2150</v>
      </c>
      <c r="E667" s="526" t="s">
        <v>2175</v>
      </c>
      <c r="F667" s="526" t="s">
        <v>2299</v>
      </c>
      <c r="G667" s="526" t="s">
        <v>2300</v>
      </c>
      <c r="H667" s="530">
        <v>1254</v>
      </c>
      <c r="I667" s="530">
        <v>422598</v>
      </c>
      <c r="J667" s="526">
        <v>0.92586677182950472</v>
      </c>
      <c r="K667" s="526">
        <v>337</v>
      </c>
      <c r="L667" s="530">
        <v>1323</v>
      </c>
      <c r="M667" s="530">
        <v>456435</v>
      </c>
      <c r="N667" s="526">
        <v>1</v>
      </c>
      <c r="O667" s="526">
        <v>345</v>
      </c>
      <c r="P667" s="530">
        <v>1197</v>
      </c>
      <c r="Q667" s="530">
        <v>412965</v>
      </c>
      <c r="R667" s="544">
        <v>0.90476190476190477</v>
      </c>
      <c r="S667" s="531">
        <v>345</v>
      </c>
    </row>
    <row r="668" spans="1:19" ht="14.4" customHeight="1" x14ac:dyDescent="0.3">
      <c r="A668" s="525" t="s">
        <v>2162</v>
      </c>
      <c r="B668" s="526" t="s">
        <v>2194</v>
      </c>
      <c r="C668" s="526" t="s">
        <v>1137</v>
      </c>
      <c r="D668" s="526" t="s">
        <v>2150</v>
      </c>
      <c r="E668" s="526" t="s">
        <v>2175</v>
      </c>
      <c r="F668" s="526" t="s">
        <v>2301</v>
      </c>
      <c r="G668" s="526" t="s">
        <v>2302</v>
      </c>
      <c r="H668" s="530">
        <v>364</v>
      </c>
      <c r="I668" s="530">
        <v>107380</v>
      </c>
      <c r="J668" s="526">
        <v>0.88549870119160512</v>
      </c>
      <c r="K668" s="526">
        <v>295</v>
      </c>
      <c r="L668" s="530">
        <v>395</v>
      </c>
      <c r="M668" s="530">
        <v>121265</v>
      </c>
      <c r="N668" s="526">
        <v>1</v>
      </c>
      <c r="O668" s="526">
        <v>307</v>
      </c>
      <c r="P668" s="530">
        <v>340</v>
      </c>
      <c r="Q668" s="530">
        <v>104720</v>
      </c>
      <c r="R668" s="544">
        <v>0.86356327052323423</v>
      </c>
      <c r="S668" s="531">
        <v>308</v>
      </c>
    </row>
    <row r="669" spans="1:19" ht="14.4" customHeight="1" x14ac:dyDescent="0.3">
      <c r="A669" s="525" t="s">
        <v>2162</v>
      </c>
      <c r="B669" s="526" t="s">
        <v>2194</v>
      </c>
      <c r="C669" s="526" t="s">
        <v>1137</v>
      </c>
      <c r="D669" s="526" t="s">
        <v>2150</v>
      </c>
      <c r="E669" s="526" t="s">
        <v>2175</v>
      </c>
      <c r="F669" s="526" t="s">
        <v>2307</v>
      </c>
      <c r="G669" s="526" t="s">
        <v>2308</v>
      </c>
      <c r="H669" s="530">
        <v>181</v>
      </c>
      <c r="I669" s="530">
        <v>26788</v>
      </c>
      <c r="J669" s="526">
        <v>1.4617483356979155</v>
      </c>
      <c r="K669" s="526">
        <v>148</v>
      </c>
      <c r="L669" s="530">
        <v>119</v>
      </c>
      <c r="M669" s="530">
        <v>18326</v>
      </c>
      <c r="N669" s="526">
        <v>1</v>
      </c>
      <c r="O669" s="526">
        <v>154</v>
      </c>
      <c r="P669" s="530">
        <v>146</v>
      </c>
      <c r="Q669" s="530">
        <v>22484</v>
      </c>
      <c r="R669" s="544">
        <v>1.2268907563025211</v>
      </c>
      <c r="S669" s="531">
        <v>154</v>
      </c>
    </row>
    <row r="670" spans="1:19" ht="14.4" customHeight="1" x14ac:dyDescent="0.3">
      <c r="A670" s="525" t="s">
        <v>2162</v>
      </c>
      <c r="B670" s="526" t="s">
        <v>2194</v>
      </c>
      <c r="C670" s="526" t="s">
        <v>1137</v>
      </c>
      <c r="D670" s="526" t="s">
        <v>2150</v>
      </c>
      <c r="E670" s="526" t="s">
        <v>2175</v>
      </c>
      <c r="F670" s="526" t="s">
        <v>2373</v>
      </c>
      <c r="G670" s="526" t="s">
        <v>2374</v>
      </c>
      <c r="H670" s="530"/>
      <c r="I670" s="530"/>
      <c r="J670" s="526"/>
      <c r="K670" s="526"/>
      <c r="L670" s="530"/>
      <c r="M670" s="530"/>
      <c r="N670" s="526"/>
      <c r="O670" s="526"/>
      <c r="P670" s="530">
        <v>1</v>
      </c>
      <c r="Q670" s="530">
        <v>32</v>
      </c>
      <c r="R670" s="544"/>
      <c r="S670" s="531">
        <v>32</v>
      </c>
    </row>
    <row r="671" spans="1:19" ht="14.4" customHeight="1" x14ac:dyDescent="0.3">
      <c r="A671" s="525" t="s">
        <v>2162</v>
      </c>
      <c r="B671" s="526" t="s">
        <v>2194</v>
      </c>
      <c r="C671" s="526" t="s">
        <v>1137</v>
      </c>
      <c r="D671" s="526" t="s">
        <v>2150</v>
      </c>
      <c r="E671" s="526" t="s">
        <v>2175</v>
      </c>
      <c r="F671" s="526" t="s">
        <v>2309</v>
      </c>
      <c r="G671" s="526" t="s">
        <v>2310</v>
      </c>
      <c r="H671" s="530">
        <v>9</v>
      </c>
      <c r="I671" s="530">
        <v>5958</v>
      </c>
      <c r="J671" s="526">
        <v>1.4732937685459941</v>
      </c>
      <c r="K671" s="526">
        <v>662</v>
      </c>
      <c r="L671" s="530">
        <v>6</v>
      </c>
      <c r="M671" s="530">
        <v>4044</v>
      </c>
      <c r="N671" s="526">
        <v>1</v>
      </c>
      <c r="O671" s="526">
        <v>674</v>
      </c>
      <c r="P671" s="530">
        <v>8</v>
      </c>
      <c r="Q671" s="530">
        <v>5400</v>
      </c>
      <c r="R671" s="544">
        <v>1.3353115727002967</v>
      </c>
      <c r="S671" s="531">
        <v>675</v>
      </c>
    </row>
    <row r="672" spans="1:19" ht="14.4" customHeight="1" x14ac:dyDescent="0.3">
      <c r="A672" s="525" t="s">
        <v>2162</v>
      </c>
      <c r="B672" s="526" t="s">
        <v>2194</v>
      </c>
      <c r="C672" s="526" t="s">
        <v>1137</v>
      </c>
      <c r="D672" s="526" t="s">
        <v>2150</v>
      </c>
      <c r="E672" s="526" t="s">
        <v>2175</v>
      </c>
      <c r="F672" s="526" t="s">
        <v>2375</v>
      </c>
      <c r="G672" s="526" t="s">
        <v>2376</v>
      </c>
      <c r="H672" s="530">
        <v>44</v>
      </c>
      <c r="I672" s="530">
        <v>24552</v>
      </c>
      <c r="J672" s="526">
        <v>0.60880777623487403</v>
      </c>
      <c r="K672" s="526">
        <v>558</v>
      </c>
      <c r="L672" s="530">
        <v>71</v>
      </c>
      <c r="M672" s="530">
        <v>40328</v>
      </c>
      <c r="N672" s="526">
        <v>1</v>
      </c>
      <c r="O672" s="526">
        <v>568</v>
      </c>
      <c r="P672" s="530">
        <v>52</v>
      </c>
      <c r="Q672" s="530">
        <v>29588</v>
      </c>
      <c r="R672" s="544">
        <v>0.73368379289823449</v>
      </c>
      <c r="S672" s="531">
        <v>569</v>
      </c>
    </row>
    <row r="673" spans="1:19" ht="14.4" customHeight="1" x14ac:dyDescent="0.3">
      <c r="A673" s="525" t="s">
        <v>2162</v>
      </c>
      <c r="B673" s="526" t="s">
        <v>2194</v>
      </c>
      <c r="C673" s="526" t="s">
        <v>1137</v>
      </c>
      <c r="D673" s="526" t="s">
        <v>2150</v>
      </c>
      <c r="E673" s="526" t="s">
        <v>2175</v>
      </c>
      <c r="F673" s="526" t="s">
        <v>2313</v>
      </c>
      <c r="G673" s="526" t="s">
        <v>2314</v>
      </c>
      <c r="H673" s="530">
        <v>1495</v>
      </c>
      <c r="I673" s="530">
        <v>225745</v>
      </c>
      <c r="J673" s="526">
        <v>0.83319185059422751</v>
      </c>
      <c r="K673" s="526">
        <v>151</v>
      </c>
      <c r="L673" s="530">
        <v>1748</v>
      </c>
      <c r="M673" s="530">
        <v>270940</v>
      </c>
      <c r="N673" s="526">
        <v>1</v>
      </c>
      <c r="O673" s="526">
        <v>155</v>
      </c>
      <c r="P673" s="530">
        <v>1618</v>
      </c>
      <c r="Q673" s="530">
        <v>250790</v>
      </c>
      <c r="R673" s="544">
        <v>0.92562929061784893</v>
      </c>
      <c r="S673" s="531">
        <v>155</v>
      </c>
    </row>
    <row r="674" spans="1:19" ht="14.4" customHeight="1" x14ac:dyDescent="0.3">
      <c r="A674" s="525" t="s">
        <v>2162</v>
      </c>
      <c r="B674" s="526" t="s">
        <v>2194</v>
      </c>
      <c r="C674" s="526" t="s">
        <v>1137</v>
      </c>
      <c r="D674" s="526" t="s">
        <v>2150</v>
      </c>
      <c r="E674" s="526" t="s">
        <v>2175</v>
      </c>
      <c r="F674" s="526" t="s">
        <v>2315</v>
      </c>
      <c r="G674" s="526" t="s">
        <v>2316</v>
      </c>
      <c r="H674" s="530">
        <v>820</v>
      </c>
      <c r="I674" s="530">
        <v>159900</v>
      </c>
      <c r="J674" s="526">
        <v>0.98470292639668933</v>
      </c>
      <c r="K674" s="526">
        <v>195</v>
      </c>
      <c r="L674" s="530">
        <v>816</v>
      </c>
      <c r="M674" s="530">
        <v>162384</v>
      </c>
      <c r="N674" s="526">
        <v>1</v>
      </c>
      <c r="O674" s="526">
        <v>199</v>
      </c>
      <c r="P674" s="530">
        <v>977</v>
      </c>
      <c r="Q674" s="530">
        <v>194423</v>
      </c>
      <c r="R674" s="544">
        <v>1.1973039215686274</v>
      </c>
      <c r="S674" s="531">
        <v>199</v>
      </c>
    </row>
    <row r="675" spans="1:19" ht="14.4" customHeight="1" x14ac:dyDescent="0.3">
      <c r="A675" s="525" t="s">
        <v>2162</v>
      </c>
      <c r="B675" s="526" t="s">
        <v>2194</v>
      </c>
      <c r="C675" s="526" t="s">
        <v>1137</v>
      </c>
      <c r="D675" s="526" t="s">
        <v>2150</v>
      </c>
      <c r="E675" s="526" t="s">
        <v>2175</v>
      </c>
      <c r="F675" s="526" t="s">
        <v>2317</v>
      </c>
      <c r="G675" s="526" t="s">
        <v>2318</v>
      </c>
      <c r="H675" s="530">
        <v>60</v>
      </c>
      <c r="I675" s="530">
        <v>12000</v>
      </c>
      <c r="J675" s="526">
        <v>0.79491255961844198</v>
      </c>
      <c r="K675" s="526">
        <v>200</v>
      </c>
      <c r="L675" s="530">
        <v>74</v>
      </c>
      <c r="M675" s="530">
        <v>15096</v>
      </c>
      <c r="N675" s="526">
        <v>1</v>
      </c>
      <c r="O675" s="526">
        <v>204</v>
      </c>
      <c r="P675" s="530">
        <v>88</v>
      </c>
      <c r="Q675" s="530">
        <v>17952</v>
      </c>
      <c r="R675" s="544">
        <v>1.1891891891891893</v>
      </c>
      <c r="S675" s="531">
        <v>204</v>
      </c>
    </row>
    <row r="676" spans="1:19" ht="14.4" customHeight="1" x14ac:dyDescent="0.3">
      <c r="A676" s="525" t="s">
        <v>2162</v>
      </c>
      <c r="B676" s="526" t="s">
        <v>2194</v>
      </c>
      <c r="C676" s="526" t="s">
        <v>1137</v>
      </c>
      <c r="D676" s="526" t="s">
        <v>2150</v>
      </c>
      <c r="E676" s="526" t="s">
        <v>2175</v>
      </c>
      <c r="F676" s="526" t="s">
        <v>2319</v>
      </c>
      <c r="G676" s="526" t="s">
        <v>2320</v>
      </c>
      <c r="H676" s="530">
        <v>13</v>
      </c>
      <c r="I676" s="530">
        <v>5434</v>
      </c>
      <c r="J676" s="526">
        <v>1.0629890453834117</v>
      </c>
      <c r="K676" s="526">
        <v>418</v>
      </c>
      <c r="L676" s="530">
        <v>12</v>
      </c>
      <c r="M676" s="530">
        <v>5112</v>
      </c>
      <c r="N676" s="526">
        <v>1</v>
      </c>
      <c r="O676" s="526">
        <v>426</v>
      </c>
      <c r="P676" s="530">
        <v>9</v>
      </c>
      <c r="Q676" s="530">
        <v>3834</v>
      </c>
      <c r="R676" s="544">
        <v>0.75</v>
      </c>
      <c r="S676" s="531">
        <v>426</v>
      </c>
    </row>
    <row r="677" spans="1:19" ht="14.4" customHeight="1" x14ac:dyDescent="0.3">
      <c r="A677" s="525" t="s">
        <v>2162</v>
      </c>
      <c r="B677" s="526" t="s">
        <v>2194</v>
      </c>
      <c r="C677" s="526" t="s">
        <v>1137</v>
      </c>
      <c r="D677" s="526" t="s">
        <v>2150</v>
      </c>
      <c r="E677" s="526" t="s">
        <v>2175</v>
      </c>
      <c r="F677" s="526" t="s">
        <v>2321</v>
      </c>
      <c r="G677" s="526" t="s">
        <v>2322</v>
      </c>
      <c r="H677" s="530">
        <v>11</v>
      </c>
      <c r="I677" s="530">
        <v>2849</v>
      </c>
      <c r="J677" s="526"/>
      <c r="K677" s="526">
        <v>259</v>
      </c>
      <c r="L677" s="530"/>
      <c r="M677" s="530"/>
      <c r="N677" s="526"/>
      <c r="O677" s="526"/>
      <c r="P677" s="530">
        <v>1</v>
      </c>
      <c r="Q677" s="530">
        <v>265</v>
      </c>
      <c r="R677" s="544"/>
      <c r="S677" s="531">
        <v>265</v>
      </c>
    </row>
    <row r="678" spans="1:19" ht="14.4" customHeight="1" x14ac:dyDescent="0.3">
      <c r="A678" s="525" t="s">
        <v>2162</v>
      </c>
      <c r="B678" s="526" t="s">
        <v>2194</v>
      </c>
      <c r="C678" s="526" t="s">
        <v>1137</v>
      </c>
      <c r="D678" s="526" t="s">
        <v>2150</v>
      </c>
      <c r="E678" s="526" t="s">
        <v>2175</v>
      </c>
      <c r="F678" s="526" t="s">
        <v>2323</v>
      </c>
      <c r="G678" s="526" t="s">
        <v>2324</v>
      </c>
      <c r="H678" s="530">
        <v>24</v>
      </c>
      <c r="I678" s="530">
        <v>3816</v>
      </c>
      <c r="J678" s="526">
        <v>1.1705521472392637</v>
      </c>
      <c r="K678" s="526">
        <v>159</v>
      </c>
      <c r="L678" s="530">
        <v>20</v>
      </c>
      <c r="M678" s="530">
        <v>3260</v>
      </c>
      <c r="N678" s="526">
        <v>1</v>
      </c>
      <c r="O678" s="526">
        <v>163</v>
      </c>
      <c r="P678" s="530">
        <v>30</v>
      </c>
      <c r="Q678" s="530">
        <v>4890</v>
      </c>
      <c r="R678" s="544">
        <v>1.5</v>
      </c>
      <c r="S678" s="531">
        <v>163</v>
      </c>
    </row>
    <row r="679" spans="1:19" ht="14.4" customHeight="1" x14ac:dyDescent="0.3">
      <c r="A679" s="525" t="s">
        <v>2162</v>
      </c>
      <c r="B679" s="526" t="s">
        <v>2194</v>
      </c>
      <c r="C679" s="526" t="s">
        <v>1137</v>
      </c>
      <c r="D679" s="526" t="s">
        <v>2150</v>
      </c>
      <c r="E679" s="526" t="s">
        <v>2175</v>
      </c>
      <c r="F679" s="526" t="s">
        <v>2325</v>
      </c>
      <c r="G679" s="526" t="s">
        <v>2326</v>
      </c>
      <c r="H679" s="530"/>
      <c r="I679" s="530"/>
      <c r="J679" s="526"/>
      <c r="K679" s="526"/>
      <c r="L679" s="530"/>
      <c r="M679" s="530"/>
      <c r="N679" s="526"/>
      <c r="O679" s="526"/>
      <c r="P679" s="530">
        <v>1</v>
      </c>
      <c r="Q679" s="530">
        <v>436</v>
      </c>
      <c r="R679" s="544"/>
      <c r="S679" s="531">
        <v>436</v>
      </c>
    </row>
    <row r="680" spans="1:19" ht="14.4" customHeight="1" x14ac:dyDescent="0.3">
      <c r="A680" s="525" t="s">
        <v>2162</v>
      </c>
      <c r="B680" s="526" t="s">
        <v>2194</v>
      </c>
      <c r="C680" s="526" t="s">
        <v>1137</v>
      </c>
      <c r="D680" s="526" t="s">
        <v>2150</v>
      </c>
      <c r="E680" s="526" t="s">
        <v>2175</v>
      </c>
      <c r="F680" s="526" t="s">
        <v>2329</v>
      </c>
      <c r="G680" s="526" t="s">
        <v>2330</v>
      </c>
      <c r="H680" s="530">
        <v>4</v>
      </c>
      <c r="I680" s="530">
        <v>636</v>
      </c>
      <c r="J680" s="526">
        <v>0.26012269938650306</v>
      </c>
      <c r="K680" s="526">
        <v>159</v>
      </c>
      <c r="L680" s="530">
        <v>15</v>
      </c>
      <c r="M680" s="530">
        <v>2445</v>
      </c>
      <c r="N680" s="526">
        <v>1</v>
      </c>
      <c r="O680" s="526">
        <v>163</v>
      </c>
      <c r="P680" s="530">
        <v>6</v>
      </c>
      <c r="Q680" s="530">
        <v>978</v>
      </c>
      <c r="R680" s="544">
        <v>0.4</v>
      </c>
      <c r="S680" s="531">
        <v>163</v>
      </c>
    </row>
    <row r="681" spans="1:19" ht="14.4" customHeight="1" x14ac:dyDescent="0.3">
      <c r="A681" s="525" t="s">
        <v>2162</v>
      </c>
      <c r="B681" s="526" t="s">
        <v>2194</v>
      </c>
      <c r="C681" s="526" t="s">
        <v>1137</v>
      </c>
      <c r="D681" s="526" t="s">
        <v>2150</v>
      </c>
      <c r="E681" s="526" t="s">
        <v>2175</v>
      </c>
      <c r="F681" s="526" t="s">
        <v>2331</v>
      </c>
      <c r="G681" s="526" t="s">
        <v>2332</v>
      </c>
      <c r="H681" s="530">
        <v>4</v>
      </c>
      <c r="I681" s="530">
        <v>3668</v>
      </c>
      <c r="J681" s="526"/>
      <c r="K681" s="526">
        <v>917</v>
      </c>
      <c r="L681" s="530"/>
      <c r="M681" s="530"/>
      <c r="N681" s="526"/>
      <c r="O681" s="526"/>
      <c r="P681" s="530">
        <v>2</v>
      </c>
      <c r="Q681" s="530">
        <v>1868</v>
      </c>
      <c r="R681" s="544"/>
      <c r="S681" s="531">
        <v>934</v>
      </c>
    </row>
    <row r="682" spans="1:19" ht="14.4" customHeight="1" x14ac:dyDescent="0.3">
      <c r="A682" s="525" t="s">
        <v>2162</v>
      </c>
      <c r="B682" s="526" t="s">
        <v>2194</v>
      </c>
      <c r="C682" s="526" t="s">
        <v>1137</v>
      </c>
      <c r="D682" s="526" t="s">
        <v>2150</v>
      </c>
      <c r="E682" s="526" t="s">
        <v>2175</v>
      </c>
      <c r="F682" s="526" t="s">
        <v>2377</v>
      </c>
      <c r="G682" s="526" t="s">
        <v>2378</v>
      </c>
      <c r="H682" s="530">
        <v>17</v>
      </c>
      <c r="I682" s="530">
        <v>2618</v>
      </c>
      <c r="J682" s="526">
        <v>0.86118421052631577</v>
      </c>
      <c r="K682" s="526">
        <v>154</v>
      </c>
      <c r="L682" s="530">
        <v>19</v>
      </c>
      <c r="M682" s="530">
        <v>3040</v>
      </c>
      <c r="N682" s="526">
        <v>1</v>
      </c>
      <c r="O682" s="526">
        <v>160</v>
      </c>
      <c r="P682" s="530">
        <v>12</v>
      </c>
      <c r="Q682" s="530">
        <v>1920</v>
      </c>
      <c r="R682" s="544">
        <v>0.63157894736842102</v>
      </c>
      <c r="S682" s="531">
        <v>160</v>
      </c>
    </row>
    <row r="683" spans="1:19" ht="14.4" customHeight="1" x14ac:dyDescent="0.3">
      <c r="A683" s="525" t="s">
        <v>2162</v>
      </c>
      <c r="B683" s="526" t="s">
        <v>2194</v>
      </c>
      <c r="C683" s="526" t="s">
        <v>1137</v>
      </c>
      <c r="D683" s="526" t="s">
        <v>2150</v>
      </c>
      <c r="E683" s="526" t="s">
        <v>2175</v>
      </c>
      <c r="F683" s="526" t="s">
        <v>2337</v>
      </c>
      <c r="G683" s="526" t="s">
        <v>2338</v>
      </c>
      <c r="H683" s="530">
        <v>303</v>
      </c>
      <c r="I683" s="530">
        <v>77265</v>
      </c>
      <c r="J683" s="526">
        <v>1.1048906048906049</v>
      </c>
      <c r="K683" s="526">
        <v>255</v>
      </c>
      <c r="L683" s="530">
        <v>270</v>
      </c>
      <c r="M683" s="530">
        <v>69930</v>
      </c>
      <c r="N683" s="526">
        <v>1</v>
      </c>
      <c r="O683" s="526">
        <v>259</v>
      </c>
      <c r="P683" s="530">
        <v>262</v>
      </c>
      <c r="Q683" s="530">
        <v>67858</v>
      </c>
      <c r="R683" s="544">
        <v>0.97037037037037033</v>
      </c>
      <c r="S683" s="531">
        <v>259</v>
      </c>
    </row>
    <row r="684" spans="1:19" ht="14.4" customHeight="1" x14ac:dyDescent="0.3">
      <c r="A684" s="525" t="s">
        <v>2162</v>
      </c>
      <c r="B684" s="526" t="s">
        <v>2194</v>
      </c>
      <c r="C684" s="526" t="s">
        <v>1137</v>
      </c>
      <c r="D684" s="526" t="s">
        <v>2150</v>
      </c>
      <c r="E684" s="526" t="s">
        <v>2175</v>
      </c>
      <c r="F684" s="526" t="s">
        <v>2341</v>
      </c>
      <c r="G684" s="526" t="s">
        <v>2342</v>
      </c>
      <c r="H684" s="530">
        <v>250</v>
      </c>
      <c r="I684" s="530">
        <v>69750</v>
      </c>
      <c r="J684" s="526">
        <v>0.72066207922633441</v>
      </c>
      <c r="K684" s="526">
        <v>279</v>
      </c>
      <c r="L684" s="530">
        <v>342</v>
      </c>
      <c r="M684" s="530">
        <v>96786</v>
      </c>
      <c r="N684" s="526">
        <v>1</v>
      </c>
      <c r="O684" s="526">
        <v>283</v>
      </c>
      <c r="P684" s="530">
        <v>333</v>
      </c>
      <c r="Q684" s="530">
        <v>94239</v>
      </c>
      <c r="R684" s="544">
        <v>0.97368421052631582</v>
      </c>
      <c r="S684" s="531">
        <v>283</v>
      </c>
    </row>
    <row r="685" spans="1:19" ht="14.4" customHeight="1" x14ac:dyDescent="0.3">
      <c r="A685" s="525" t="s">
        <v>2162</v>
      </c>
      <c r="B685" s="526" t="s">
        <v>2194</v>
      </c>
      <c r="C685" s="526" t="s">
        <v>1137</v>
      </c>
      <c r="D685" s="526" t="s">
        <v>2150</v>
      </c>
      <c r="E685" s="526" t="s">
        <v>2175</v>
      </c>
      <c r="F685" s="526" t="s">
        <v>2188</v>
      </c>
      <c r="G685" s="526" t="s">
        <v>2189</v>
      </c>
      <c r="H685" s="530"/>
      <c r="I685" s="530"/>
      <c r="J685" s="526"/>
      <c r="K685" s="526"/>
      <c r="L685" s="530"/>
      <c r="M685" s="530"/>
      <c r="N685" s="526"/>
      <c r="O685" s="526"/>
      <c r="P685" s="530">
        <v>1</v>
      </c>
      <c r="Q685" s="530">
        <v>555.55999999999995</v>
      </c>
      <c r="R685" s="544"/>
      <c r="S685" s="531">
        <v>555.55999999999995</v>
      </c>
    </row>
    <row r="686" spans="1:19" ht="14.4" customHeight="1" x14ac:dyDescent="0.3">
      <c r="A686" s="525" t="s">
        <v>2162</v>
      </c>
      <c r="B686" s="526" t="s">
        <v>2194</v>
      </c>
      <c r="C686" s="526" t="s">
        <v>1137</v>
      </c>
      <c r="D686" s="526" t="s">
        <v>2150</v>
      </c>
      <c r="E686" s="526" t="s">
        <v>2175</v>
      </c>
      <c r="F686" s="526" t="s">
        <v>2347</v>
      </c>
      <c r="G686" s="526" t="s">
        <v>2348</v>
      </c>
      <c r="H686" s="530"/>
      <c r="I686" s="530"/>
      <c r="J686" s="526"/>
      <c r="K686" s="526"/>
      <c r="L686" s="530"/>
      <c r="M686" s="530"/>
      <c r="N686" s="526"/>
      <c r="O686" s="526"/>
      <c r="P686" s="530">
        <v>1</v>
      </c>
      <c r="Q686" s="530">
        <v>685</v>
      </c>
      <c r="R686" s="544"/>
      <c r="S686" s="531">
        <v>685</v>
      </c>
    </row>
    <row r="687" spans="1:19" ht="14.4" customHeight="1" x14ac:dyDescent="0.3">
      <c r="A687" s="525" t="s">
        <v>2162</v>
      </c>
      <c r="B687" s="526" t="s">
        <v>2194</v>
      </c>
      <c r="C687" s="526" t="s">
        <v>1137</v>
      </c>
      <c r="D687" s="526" t="s">
        <v>2150</v>
      </c>
      <c r="E687" s="526" t="s">
        <v>2175</v>
      </c>
      <c r="F687" s="526" t="s">
        <v>2379</v>
      </c>
      <c r="G687" s="526" t="s">
        <v>2380</v>
      </c>
      <c r="H687" s="530">
        <v>1</v>
      </c>
      <c r="I687" s="530">
        <v>5159</v>
      </c>
      <c r="J687" s="526">
        <v>0.49321223709369028</v>
      </c>
      <c r="K687" s="526">
        <v>5159</v>
      </c>
      <c r="L687" s="530">
        <v>2</v>
      </c>
      <c r="M687" s="530">
        <v>10460</v>
      </c>
      <c r="N687" s="526">
        <v>1</v>
      </c>
      <c r="O687" s="526">
        <v>5230</v>
      </c>
      <c r="P687" s="530"/>
      <c r="Q687" s="530"/>
      <c r="R687" s="544"/>
      <c r="S687" s="531"/>
    </row>
    <row r="688" spans="1:19" ht="14.4" customHeight="1" x14ac:dyDescent="0.3">
      <c r="A688" s="525" t="s">
        <v>2162</v>
      </c>
      <c r="B688" s="526" t="s">
        <v>2194</v>
      </c>
      <c r="C688" s="526" t="s">
        <v>1137</v>
      </c>
      <c r="D688" s="526" t="s">
        <v>2150</v>
      </c>
      <c r="E688" s="526" t="s">
        <v>2175</v>
      </c>
      <c r="F688" s="526" t="s">
        <v>2349</v>
      </c>
      <c r="G688" s="526" t="s">
        <v>2350</v>
      </c>
      <c r="H688" s="530">
        <v>1288</v>
      </c>
      <c r="I688" s="530">
        <v>443072</v>
      </c>
      <c r="J688" s="526">
        <v>0.80532774966556153</v>
      </c>
      <c r="K688" s="526">
        <v>344</v>
      </c>
      <c r="L688" s="530">
        <v>1563</v>
      </c>
      <c r="M688" s="530">
        <v>550176</v>
      </c>
      <c r="N688" s="526">
        <v>1</v>
      </c>
      <c r="O688" s="526">
        <v>352</v>
      </c>
      <c r="P688" s="530">
        <v>1316</v>
      </c>
      <c r="Q688" s="530">
        <v>463232</v>
      </c>
      <c r="R688" s="544">
        <v>0.84197056941778636</v>
      </c>
      <c r="S688" s="531">
        <v>352</v>
      </c>
    </row>
    <row r="689" spans="1:19" ht="14.4" customHeight="1" x14ac:dyDescent="0.3">
      <c r="A689" s="525" t="s">
        <v>2162</v>
      </c>
      <c r="B689" s="526" t="s">
        <v>2194</v>
      </c>
      <c r="C689" s="526" t="s">
        <v>1137</v>
      </c>
      <c r="D689" s="526" t="s">
        <v>723</v>
      </c>
      <c r="E689" s="526" t="s">
        <v>2175</v>
      </c>
      <c r="F689" s="526" t="s">
        <v>2245</v>
      </c>
      <c r="G689" s="526" t="s">
        <v>2246</v>
      </c>
      <c r="H689" s="530">
        <v>1</v>
      </c>
      <c r="I689" s="530">
        <v>151</v>
      </c>
      <c r="J689" s="526">
        <v>0.97419354838709682</v>
      </c>
      <c r="K689" s="526">
        <v>151</v>
      </c>
      <c r="L689" s="530">
        <v>1</v>
      </c>
      <c r="M689" s="530">
        <v>155</v>
      </c>
      <c r="N689" s="526">
        <v>1</v>
      </c>
      <c r="O689" s="526">
        <v>155</v>
      </c>
      <c r="P689" s="530"/>
      <c r="Q689" s="530"/>
      <c r="R689" s="544"/>
      <c r="S689" s="531"/>
    </row>
    <row r="690" spans="1:19" ht="14.4" customHeight="1" x14ac:dyDescent="0.3">
      <c r="A690" s="525" t="s">
        <v>2162</v>
      </c>
      <c r="B690" s="526" t="s">
        <v>2194</v>
      </c>
      <c r="C690" s="526" t="s">
        <v>1137</v>
      </c>
      <c r="D690" s="526" t="s">
        <v>723</v>
      </c>
      <c r="E690" s="526" t="s">
        <v>2175</v>
      </c>
      <c r="F690" s="526" t="s">
        <v>2251</v>
      </c>
      <c r="G690" s="526" t="s">
        <v>2252</v>
      </c>
      <c r="H690" s="530">
        <v>4</v>
      </c>
      <c r="I690" s="530">
        <v>876</v>
      </c>
      <c r="J690" s="526"/>
      <c r="K690" s="526">
        <v>219</v>
      </c>
      <c r="L690" s="530"/>
      <c r="M690" s="530"/>
      <c r="N690" s="526"/>
      <c r="O690" s="526"/>
      <c r="P690" s="530"/>
      <c r="Q690" s="530"/>
      <c r="R690" s="544"/>
      <c r="S690" s="531"/>
    </row>
    <row r="691" spans="1:19" ht="14.4" customHeight="1" x14ac:dyDescent="0.3">
      <c r="A691" s="525" t="s">
        <v>2162</v>
      </c>
      <c r="B691" s="526" t="s">
        <v>2194</v>
      </c>
      <c r="C691" s="526" t="s">
        <v>1137</v>
      </c>
      <c r="D691" s="526" t="s">
        <v>723</v>
      </c>
      <c r="E691" s="526" t="s">
        <v>2175</v>
      </c>
      <c r="F691" s="526" t="s">
        <v>2257</v>
      </c>
      <c r="G691" s="526" t="s">
        <v>2258</v>
      </c>
      <c r="H691" s="530"/>
      <c r="I691" s="530"/>
      <c r="J691" s="526"/>
      <c r="K691" s="526"/>
      <c r="L691" s="530">
        <v>2</v>
      </c>
      <c r="M691" s="530">
        <v>450</v>
      </c>
      <c r="N691" s="526">
        <v>1</v>
      </c>
      <c r="O691" s="526">
        <v>225</v>
      </c>
      <c r="P691" s="530"/>
      <c r="Q691" s="530"/>
      <c r="R691" s="544"/>
      <c r="S691" s="531"/>
    </row>
    <row r="692" spans="1:19" ht="14.4" customHeight="1" x14ac:dyDescent="0.3">
      <c r="A692" s="525" t="s">
        <v>2162</v>
      </c>
      <c r="B692" s="526" t="s">
        <v>2194</v>
      </c>
      <c r="C692" s="526" t="s">
        <v>1137</v>
      </c>
      <c r="D692" s="526" t="s">
        <v>723</v>
      </c>
      <c r="E692" s="526" t="s">
        <v>2175</v>
      </c>
      <c r="F692" s="526" t="s">
        <v>2273</v>
      </c>
      <c r="G692" s="526" t="s">
        <v>2274</v>
      </c>
      <c r="H692" s="530"/>
      <c r="I692" s="530"/>
      <c r="J692" s="526"/>
      <c r="K692" s="526"/>
      <c r="L692" s="530">
        <v>35</v>
      </c>
      <c r="M692" s="530">
        <v>8890</v>
      </c>
      <c r="N692" s="526">
        <v>1</v>
      </c>
      <c r="O692" s="526">
        <v>254</v>
      </c>
      <c r="P692" s="530"/>
      <c r="Q692" s="530"/>
      <c r="R692" s="544"/>
      <c r="S692" s="531"/>
    </row>
    <row r="693" spans="1:19" ht="14.4" customHeight="1" x14ac:dyDescent="0.3">
      <c r="A693" s="525" t="s">
        <v>2162</v>
      </c>
      <c r="B693" s="526" t="s">
        <v>2194</v>
      </c>
      <c r="C693" s="526" t="s">
        <v>1137</v>
      </c>
      <c r="D693" s="526" t="s">
        <v>723</v>
      </c>
      <c r="E693" s="526" t="s">
        <v>2175</v>
      </c>
      <c r="F693" s="526" t="s">
        <v>2295</v>
      </c>
      <c r="G693" s="526" t="s">
        <v>2296</v>
      </c>
      <c r="H693" s="530">
        <v>3</v>
      </c>
      <c r="I693" s="530">
        <v>525</v>
      </c>
      <c r="J693" s="526"/>
      <c r="K693" s="526">
        <v>175</v>
      </c>
      <c r="L693" s="530"/>
      <c r="M693" s="530"/>
      <c r="N693" s="526"/>
      <c r="O693" s="526"/>
      <c r="P693" s="530"/>
      <c r="Q693" s="530"/>
      <c r="R693" s="544"/>
      <c r="S693" s="531"/>
    </row>
    <row r="694" spans="1:19" ht="14.4" customHeight="1" x14ac:dyDescent="0.3">
      <c r="A694" s="525" t="s">
        <v>2162</v>
      </c>
      <c r="B694" s="526" t="s">
        <v>2194</v>
      </c>
      <c r="C694" s="526" t="s">
        <v>1137</v>
      </c>
      <c r="D694" s="526" t="s">
        <v>723</v>
      </c>
      <c r="E694" s="526" t="s">
        <v>2175</v>
      </c>
      <c r="F694" s="526" t="s">
        <v>2313</v>
      </c>
      <c r="G694" s="526" t="s">
        <v>2314</v>
      </c>
      <c r="H694" s="530">
        <v>2</v>
      </c>
      <c r="I694" s="530">
        <v>302</v>
      </c>
      <c r="J694" s="526"/>
      <c r="K694" s="526">
        <v>151</v>
      </c>
      <c r="L694" s="530"/>
      <c r="M694" s="530"/>
      <c r="N694" s="526"/>
      <c r="O694" s="526"/>
      <c r="P694" s="530"/>
      <c r="Q694" s="530"/>
      <c r="R694" s="544"/>
      <c r="S694" s="531"/>
    </row>
    <row r="695" spans="1:19" ht="14.4" customHeight="1" x14ac:dyDescent="0.3">
      <c r="A695" s="525" t="s">
        <v>2162</v>
      </c>
      <c r="B695" s="526" t="s">
        <v>2194</v>
      </c>
      <c r="C695" s="526" t="s">
        <v>1137</v>
      </c>
      <c r="D695" s="526" t="s">
        <v>723</v>
      </c>
      <c r="E695" s="526" t="s">
        <v>2175</v>
      </c>
      <c r="F695" s="526" t="s">
        <v>2349</v>
      </c>
      <c r="G695" s="526" t="s">
        <v>2350</v>
      </c>
      <c r="H695" s="530"/>
      <c r="I695" s="530"/>
      <c r="J695" s="526"/>
      <c r="K695" s="526"/>
      <c r="L695" s="530">
        <v>2</v>
      </c>
      <c r="M695" s="530">
        <v>704</v>
      </c>
      <c r="N695" s="526">
        <v>1</v>
      </c>
      <c r="O695" s="526">
        <v>352</v>
      </c>
      <c r="P695" s="530"/>
      <c r="Q695" s="530"/>
      <c r="R695" s="544"/>
      <c r="S695" s="531"/>
    </row>
    <row r="696" spans="1:19" ht="14.4" customHeight="1" x14ac:dyDescent="0.3">
      <c r="A696" s="525" t="s">
        <v>2162</v>
      </c>
      <c r="B696" s="526" t="s">
        <v>2194</v>
      </c>
      <c r="C696" s="526" t="s">
        <v>1137</v>
      </c>
      <c r="D696" s="526" t="s">
        <v>726</v>
      </c>
      <c r="E696" s="526" t="s">
        <v>2175</v>
      </c>
      <c r="F696" s="526" t="s">
        <v>2257</v>
      </c>
      <c r="G696" s="526" t="s">
        <v>2258</v>
      </c>
      <c r="H696" s="530"/>
      <c r="I696" s="530"/>
      <c r="J696" s="526"/>
      <c r="K696" s="526"/>
      <c r="L696" s="530"/>
      <c r="M696" s="530"/>
      <c r="N696" s="526"/>
      <c r="O696" s="526"/>
      <c r="P696" s="530">
        <v>10</v>
      </c>
      <c r="Q696" s="530">
        <v>2250</v>
      </c>
      <c r="R696" s="544"/>
      <c r="S696" s="531">
        <v>225</v>
      </c>
    </row>
    <row r="697" spans="1:19" ht="14.4" customHeight="1" x14ac:dyDescent="0.3">
      <c r="A697" s="525" t="s">
        <v>2162</v>
      </c>
      <c r="B697" s="526" t="s">
        <v>2194</v>
      </c>
      <c r="C697" s="526" t="s">
        <v>1137</v>
      </c>
      <c r="D697" s="526" t="s">
        <v>726</v>
      </c>
      <c r="E697" s="526" t="s">
        <v>2175</v>
      </c>
      <c r="F697" s="526" t="s">
        <v>2321</v>
      </c>
      <c r="G697" s="526" t="s">
        <v>2322</v>
      </c>
      <c r="H697" s="530"/>
      <c r="I697" s="530"/>
      <c r="J697" s="526"/>
      <c r="K697" s="526"/>
      <c r="L697" s="530"/>
      <c r="M697" s="530"/>
      <c r="N697" s="526"/>
      <c r="O697" s="526"/>
      <c r="P697" s="530">
        <v>2</v>
      </c>
      <c r="Q697" s="530">
        <v>530</v>
      </c>
      <c r="R697" s="544"/>
      <c r="S697" s="531">
        <v>265</v>
      </c>
    </row>
    <row r="698" spans="1:19" ht="14.4" customHeight="1" x14ac:dyDescent="0.3">
      <c r="A698" s="525" t="s">
        <v>2162</v>
      </c>
      <c r="B698" s="526" t="s">
        <v>2194</v>
      </c>
      <c r="C698" s="526" t="s">
        <v>1137</v>
      </c>
      <c r="D698" s="526" t="s">
        <v>728</v>
      </c>
      <c r="E698" s="526" t="s">
        <v>2175</v>
      </c>
      <c r="F698" s="526" t="s">
        <v>2257</v>
      </c>
      <c r="G698" s="526" t="s">
        <v>2258</v>
      </c>
      <c r="H698" s="530"/>
      <c r="I698" s="530"/>
      <c r="J698" s="526"/>
      <c r="K698" s="526"/>
      <c r="L698" s="530"/>
      <c r="M698" s="530"/>
      <c r="N698" s="526"/>
      <c r="O698" s="526"/>
      <c r="P698" s="530">
        <v>28</v>
      </c>
      <c r="Q698" s="530">
        <v>6300</v>
      </c>
      <c r="R698" s="544"/>
      <c r="S698" s="531">
        <v>225</v>
      </c>
    </row>
    <row r="699" spans="1:19" ht="14.4" customHeight="1" x14ac:dyDescent="0.3">
      <c r="A699" s="525" t="s">
        <v>2162</v>
      </c>
      <c r="B699" s="526" t="s">
        <v>2194</v>
      </c>
      <c r="C699" s="526" t="s">
        <v>1137</v>
      </c>
      <c r="D699" s="526" t="s">
        <v>728</v>
      </c>
      <c r="E699" s="526" t="s">
        <v>2175</v>
      </c>
      <c r="F699" s="526" t="s">
        <v>2321</v>
      </c>
      <c r="G699" s="526" t="s">
        <v>2322</v>
      </c>
      <c r="H699" s="530"/>
      <c r="I699" s="530"/>
      <c r="J699" s="526"/>
      <c r="K699" s="526"/>
      <c r="L699" s="530"/>
      <c r="M699" s="530"/>
      <c r="N699" s="526"/>
      <c r="O699" s="526"/>
      <c r="P699" s="530">
        <v>14</v>
      </c>
      <c r="Q699" s="530">
        <v>3710</v>
      </c>
      <c r="R699" s="544"/>
      <c r="S699" s="531">
        <v>265</v>
      </c>
    </row>
    <row r="700" spans="1:19" ht="14.4" customHeight="1" x14ac:dyDescent="0.3">
      <c r="A700" s="525" t="s">
        <v>2162</v>
      </c>
      <c r="B700" s="526" t="s">
        <v>2194</v>
      </c>
      <c r="C700" s="526" t="s">
        <v>1137</v>
      </c>
      <c r="D700" s="526" t="s">
        <v>730</v>
      </c>
      <c r="E700" s="526" t="s">
        <v>2166</v>
      </c>
      <c r="F700" s="526" t="s">
        <v>2169</v>
      </c>
      <c r="G700" s="526" t="s">
        <v>2170</v>
      </c>
      <c r="H700" s="530"/>
      <c r="I700" s="530"/>
      <c r="J700" s="526"/>
      <c r="K700" s="526"/>
      <c r="L700" s="530"/>
      <c r="M700" s="530"/>
      <c r="N700" s="526"/>
      <c r="O700" s="526"/>
      <c r="P700" s="530">
        <v>7</v>
      </c>
      <c r="Q700" s="530">
        <v>6257.3</v>
      </c>
      <c r="R700" s="544"/>
      <c r="S700" s="531">
        <v>893.9</v>
      </c>
    </row>
    <row r="701" spans="1:19" ht="14.4" customHeight="1" x14ac:dyDescent="0.3">
      <c r="A701" s="525" t="s">
        <v>2162</v>
      </c>
      <c r="B701" s="526" t="s">
        <v>2194</v>
      </c>
      <c r="C701" s="526" t="s">
        <v>1137</v>
      </c>
      <c r="D701" s="526" t="s">
        <v>730</v>
      </c>
      <c r="E701" s="526" t="s">
        <v>2166</v>
      </c>
      <c r="F701" s="526" t="s">
        <v>2171</v>
      </c>
      <c r="G701" s="526" t="s">
        <v>2172</v>
      </c>
      <c r="H701" s="530"/>
      <c r="I701" s="530"/>
      <c r="J701" s="526"/>
      <c r="K701" s="526"/>
      <c r="L701" s="530"/>
      <c r="M701" s="530"/>
      <c r="N701" s="526"/>
      <c r="O701" s="526"/>
      <c r="P701" s="530">
        <v>1</v>
      </c>
      <c r="Q701" s="530">
        <v>511</v>
      </c>
      <c r="R701" s="544"/>
      <c r="S701" s="531">
        <v>511</v>
      </c>
    </row>
    <row r="702" spans="1:19" ht="14.4" customHeight="1" x14ac:dyDescent="0.3">
      <c r="A702" s="525" t="s">
        <v>2162</v>
      </c>
      <c r="B702" s="526" t="s">
        <v>2194</v>
      </c>
      <c r="C702" s="526" t="s">
        <v>1137</v>
      </c>
      <c r="D702" s="526" t="s">
        <v>730</v>
      </c>
      <c r="E702" s="526" t="s">
        <v>2166</v>
      </c>
      <c r="F702" s="526" t="s">
        <v>2357</v>
      </c>
      <c r="G702" s="526" t="s">
        <v>2358</v>
      </c>
      <c r="H702" s="530"/>
      <c r="I702" s="530"/>
      <c r="J702" s="526"/>
      <c r="K702" s="526"/>
      <c r="L702" s="530"/>
      <c r="M702" s="530"/>
      <c r="N702" s="526"/>
      <c r="O702" s="526"/>
      <c r="P702" s="530">
        <v>2</v>
      </c>
      <c r="Q702" s="530">
        <v>19486.400000000001</v>
      </c>
      <c r="R702" s="544"/>
      <c r="S702" s="531">
        <v>9743.2000000000007</v>
      </c>
    </row>
    <row r="703" spans="1:19" ht="14.4" customHeight="1" x14ac:dyDescent="0.3">
      <c r="A703" s="525" t="s">
        <v>2162</v>
      </c>
      <c r="B703" s="526" t="s">
        <v>2194</v>
      </c>
      <c r="C703" s="526" t="s">
        <v>1137</v>
      </c>
      <c r="D703" s="526" t="s">
        <v>730</v>
      </c>
      <c r="E703" s="526" t="s">
        <v>2166</v>
      </c>
      <c r="F703" s="526" t="s">
        <v>2359</v>
      </c>
      <c r="G703" s="526" t="s">
        <v>2360</v>
      </c>
      <c r="H703" s="530"/>
      <c r="I703" s="530"/>
      <c r="J703" s="526"/>
      <c r="K703" s="526"/>
      <c r="L703" s="530"/>
      <c r="M703" s="530"/>
      <c r="N703" s="526"/>
      <c r="O703" s="526"/>
      <c r="P703" s="530">
        <v>1</v>
      </c>
      <c r="Q703" s="530">
        <v>3626.36</v>
      </c>
      <c r="R703" s="544"/>
      <c r="S703" s="531">
        <v>3626.36</v>
      </c>
    </row>
    <row r="704" spans="1:19" ht="14.4" customHeight="1" x14ac:dyDescent="0.3">
      <c r="A704" s="525" t="s">
        <v>2162</v>
      </c>
      <c r="B704" s="526" t="s">
        <v>2194</v>
      </c>
      <c r="C704" s="526" t="s">
        <v>1137</v>
      </c>
      <c r="D704" s="526" t="s">
        <v>730</v>
      </c>
      <c r="E704" s="526" t="s">
        <v>2166</v>
      </c>
      <c r="F704" s="526" t="s">
        <v>2173</v>
      </c>
      <c r="G704" s="526" t="s">
        <v>2174</v>
      </c>
      <c r="H704" s="530"/>
      <c r="I704" s="530"/>
      <c r="J704" s="526"/>
      <c r="K704" s="526"/>
      <c r="L704" s="530"/>
      <c r="M704" s="530"/>
      <c r="N704" s="526"/>
      <c r="O704" s="526"/>
      <c r="P704" s="530">
        <v>1</v>
      </c>
      <c r="Q704" s="530">
        <v>2093</v>
      </c>
      <c r="R704" s="544"/>
      <c r="S704" s="531">
        <v>2093</v>
      </c>
    </row>
    <row r="705" spans="1:19" ht="14.4" customHeight="1" x14ac:dyDescent="0.3">
      <c r="A705" s="525" t="s">
        <v>2162</v>
      </c>
      <c r="B705" s="526" t="s">
        <v>2194</v>
      </c>
      <c r="C705" s="526" t="s">
        <v>1137</v>
      </c>
      <c r="D705" s="526" t="s">
        <v>730</v>
      </c>
      <c r="E705" s="526" t="s">
        <v>2175</v>
      </c>
      <c r="F705" s="526" t="s">
        <v>2257</v>
      </c>
      <c r="G705" s="526" t="s">
        <v>2258</v>
      </c>
      <c r="H705" s="530">
        <v>26</v>
      </c>
      <c r="I705" s="530">
        <v>5746</v>
      </c>
      <c r="J705" s="526">
        <v>5.1075555555555558</v>
      </c>
      <c r="K705" s="526">
        <v>221</v>
      </c>
      <c r="L705" s="530">
        <v>5</v>
      </c>
      <c r="M705" s="530">
        <v>1125</v>
      </c>
      <c r="N705" s="526">
        <v>1</v>
      </c>
      <c r="O705" s="526">
        <v>225</v>
      </c>
      <c r="P705" s="530">
        <v>2</v>
      </c>
      <c r="Q705" s="530">
        <v>450</v>
      </c>
      <c r="R705" s="544">
        <v>0.4</v>
      </c>
      <c r="S705" s="531">
        <v>225</v>
      </c>
    </row>
    <row r="706" spans="1:19" ht="14.4" customHeight="1" x14ac:dyDescent="0.3">
      <c r="A706" s="525" t="s">
        <v>2162</v>
      </c>
      <c r="B706" s="526" t="s">
        <v>2194</v>
      </c>
      <c r="C706" s="526" t="s">
        <v>1137</v>
      </c>
      <c r="D706" s="526" t="s">
        <v>730</v>
      </c>
      <c r="E706" s="526" t="s">
        <v>2175</v>
      </c>
      <c r="F706" s="526" t="s">
        <v>2271</v>
      </c>
      <c r="G706" s="526" t="s">
        <v>2272</v>
      </c>
      <c r="H706" s="530"/>
      <c r="I706" s="530"/>
      <c r="J706" s="526"/>
      <c r="K706" s="526"/>
      <c r="L706" s="530"/>
      <c r="M706" s="530"/>
      <c r="N706" s="526"/>
      <c r="O706" s="526"/>
      <c r="P706" s="530">
        <v>13</v>
      </c>
      <c r="Q706" s="530">
        <v>4550</v>
      </c>
      <c r="R706" s="544"/>
      <c r="S706" s="531">
        <v>350</v>
      </c>
    </row>
    <row r="707" spans="1:19" ht="14.4" customHeight="1" x14ac:dyDescent="0.3">
      <c r="A707" s="525" t="s">
        <v>2162</v>
      </c>
      <c r="B707" s="526" t="s">
        <v>2194</v>
      </c>
      <c r="C707" s="526" t="s">
        <v>1137</v>
      </c>
      <c r="D707" s="526" t="s">
        <v>730</v>
      </c>
      <c r="E707" s="526" t="s">
        <v>2175</v>
      </c>
      <c r="F707" s="526" t="s">
        <v>2371</v>
      </c>
      <c r="G707" s="526" t="s">
        <v>2372</v>
      </c>
      <c r="H707" s="530"/>
      <c r="I707" s="530"/>
      <c r="J707" s="526"/>
      <c r="K707" s="526"/>
      <c r="L707" s="530"/>
      <c r="M707" s="530"/>
      <c r="N707" s="526"/>
      <c r="O707" s="526"/>
      <c r="P707" s="530">
        <v>2</v>
      </c>
      <c r="Q707" s="530">
        <v>9572</v>
      </c>
      <c r="R707" s="544"/>
      <c r="S707" s="531">
        <v>4786</v>
      </c>
    </row>
    <row r="708" spans="1:19" ht="14.4" customHeight="1" x14ac:dyDescent="0.3">
      <c r="A708" s="525" t="s">
        <v>2162</v>
      </c>
      <c r="B708" s="526" t="s">
        <v>2194</v>
      </c>
      <c r="C708" s="526" t="s">
        <v>1137</v>
      </c>
      <c r="D708" s="526" t="s">
        <v>730</v>
      </c>
      <c r="E708" s="526" t="s">
        <v>2175</v>
      </c>
      <c r="F708" s="526" t="s">
        <v>2273</v>
      </c>
      <c r="G708" s="526" t="s">
        <v>2274</v>
      </c>
      <c r="H708" s="530"/>
      <c r="I708" s="530"/>
      <c r="J708" s="526"/>
      <c r="K708" s="526"/>
      <c r="L708" s="530"/>
      <c r="M708" s="530"/>
      <c r="N708" s="526"/>
      <c r="O708" s="526"/>
      <c r="P708" s="530">
        <v>131</v>
      </c>
      <c r="Q708" s="530">
        <v>33274</v>
      </c>
      <c r="R708" s="544"/>
      <c r="S708" s="531">
        <v>254</v>
      </c>
    </row>
    <row r="709" spans="1:19" ht="14.4" customHeight="1" x14ac:dyDescent="0.3">
      <c r="A709" s="525" t="s">
        <v>2162</v>
      </c>
      <c r="B709" s="526" t="s">
        <v>2194</v>
      </c>
      <c r="C709" s="526" t="s">
        <v>1137</v>
      </c>
      <c r="D709" s="526" t="s">
        <v>730</v>
      </c>
      <c r="E709" s="526" t="s">
        <v>2175</v>
      </c>
      <c r="F709" s="526" t="s">
        <v>2275</v>
      </c>
      <c r="G709" s="526" t="s">
        <v>2276</v>
      </c>
      <c r="H709" s="530"/>
      <c r="I709" s="530"/>
      <c r="J709" s="526"/>
      <c r="K709" s="526"/>
      <c r="L709" s="530"/>
      <c r="M709" s="530"/>
      <c r="N709" s="526"/>
      <c r="O709" s="526"/>
      <c r="P709" s="530">
        <v>1</v>
      </c>
      <c r="Q709" s="530">
        <v>345</v>
      </c>
      <c r="R709" s="544"/>
      <c r="S709" s="531">
        <v>345</v>
      </c>
    </row>
    <row r="710" spans="1:19" ht="14.4" customHeight="1" x14ac:dyDescent="0.3">
      <c r="A710" s="525" t="s">
        <v>2162</v>
      </c>
      <c r="B710" s="526" t="s">
        <v>2194</v>
      </c>
      <c r="C710" s="526" t="s">
        <v>1137</v>
      </c>
      <c r="D710" s="526" t="s">
        <v>730</v>
      </c>
      <c r="E710" s="526" t="s">
        <v>2175</v>
      </c>
      <c r="F710" s="526" t="s">
        <v>2291</v>
      </c>
      <c r="G710" s="526" t="s">
        <v>2292</v>
      </c>
      <c r="H710" s="530"/>
      <c r="I710" s="530"/>
      <c r="J710" s="526"/>
      <c r="K710" s="526"/>
      <c r="L710" s="530"/>
      <c r="M710" s="530"/>
      <c r="N710" s="526"/>
      <c r="O710" s="526"/>
      <c r="P710" s="530">
        <v>13</v>
      </c>
      <c r="Q710" s="530">
        <v>1443</v>
      </c>
      <c r="R710" s="544"/>
      <c r="S710" s="531">
        <v>111</v>
      </c>
    </row>
    <row r="711" spans="1:19" ht="14.4" customHeight="1" x14ac:dyDescent="0.3">
      <c r="A711" s="525" t="s">
        <v>2162</v>
      </c>
      <c r="B711" s="526" t="s">
        <v>2194</v>
      </c>
      <c r="C711" s="526" t="s">
        <v>1137</v>
      </c>
      <c r="D711" s="526" t="s">
        <v>730</v>
      </c>
      <c r="E711" s="526" t="s">
        <v>2175</v>
      </c>
      <c r="F711" s="526" t="s">
        <v>2299</v>
      </c>
      <c r="G711" s="526" t="s">
        <v>2300</v>
      </c>
      <c r="H711" s="530"/>
      <c r="I711" s="530"/>
      <c r="J711" s="526"/>
      <c r="K711" s="526"/>
      <c r="L711" s="530"/>
      <c r="M711" s="530"/>
      <c r="N711" s="526"/>
      <c r="O711" s="526"/>
      <c r="P711" s="530">
        <v>1</v>
      </c>
      <c r="Q711" s="530">
        <v>345</v>
      </c>
      <c r="R711" s="544"/>
      <c r="S711" s="531">
        <v>345</v>
      </c>
    </row>
    <row r="712" spans="1:19" ht="14.4" customHeight="1" x14ac:dyDescent="0.3">
      <c r="A712" s="525" t="s">
        <v>2162</v>
      </c>
      <c r="B712" s="526" t="s">
        <v>2194</v>
      </c>
      <c r="C712" s="526" t="s">
        <v>1137</v>
      </c>
      <c r="D712" s="526" t="s">
        <v>730</v>
      </c>
      <c r="E712" s="526" t="s">
        <v>2175</v>
      </c>
      <c r="F712" s="526" t="s">
        <v>2321</v>
      </c>
      <c r="G712" s="526" t="s">
        <v>2322</v>
      </c>
      <c r="H712" s="530">
        <v>34</v>
      </c>
      <c r="I712" s="530">
        <v>8806</v>
      </c>
      <c r="J712" s="526">
        <v>16.61509433962264</v>
      </c>
      <c r="K712" s="526">
        <v>259</v>
      </c>
      <c r="L712" s="530">
        <v>2</v>
      </c>
      <c r="M712" s="530">
        <v>530</v>
      </c>
      <c r="N712" s="526">
        <v>1</v>
      </c>
      <c r="O712" s="526">
        <v>265</v>
      </c>
      <c r="P712" s="530"/>
      <c r="Q712" s="530"/>
      <c r="R712" s="544"/>
      <c r="S712" s="531"/>
    </row>
    <row r="713" spans="1:19" ht="14.4" customHeight="1" x14ac:dyDescent="0.3">
      <c r="A713" s="525" t="s">
        <v>2162</v>
      </c>
      <c r="B713" s="526" t="s">
        <v>2194</v>
      </c>
      <c r="C713" s="526" t="s">
        <v>1137</v>
      </c>
      <c r="D713" s="526" t="s">
        <v>730</v>
      </c>
      <c r="E713" s="526" t="s">
        <v>2175</v>
      </c>
      <c r="F713" s="526" t="s">
        <v>2377</v>
      </c>
      <c r="G713" s="526" t="s">
        <v>2378</v>
      </c>
      <c r="H713" s="530"/>
      <c r="I713" s="530"/>
      <c r="J713" s="526"/>
      <c r="K713" s="526"/>
      <c r="L713" s="530"/>
      <c r="M713" s="530"/>
      <c r="N713" s="526"/>
      <c r="O713" s="526"/>
      <c r="P713" s="530">
        <v>1</v>
      </c>
      <c r="Q713" s="530">
        <v>160</v>
      </c>
      <c r="R713" s="544"/>
      <c r="S713" s="531">
        <v>160</v>
      </c>
    </row>
    <row r="714" spans="1:19" ht="14.4" customHeight="1" x14ac:dyDescent="0.3">
      <c r="A714" s="525" t="s">
        <v>2162</v>
      </c>
      <c r="B714" s="526" t="s">
        <v>2194</v>
      </c>
      <c r="C714" s="526" t="s">
        <v>1137</v>
      </c>
      <c r="D714" s="526" t="s">
        <v>730</v>
      </c>
      <c r="E714" s="526" t="s">
        <v>2175</v>
      </c>
      <c r="F714" s="526" t="s">
        <v>2349</v>
      </c>
      <c r="G714" s="526" t="s">
        <v>2350</v>
      </c>
      <c r="H714" s="530"/>
      <c r="I714" s="530"/>
      <c r="J714" s="526"/>
      <c r="K714" s="526"/>
      <c r="L714" s="530"/>
      <c r="M714" s="530"/>
      <c r="N714" s="526"/>
      <c r="O714" s="526"/>
      <c r="P714" s="530">
        <v>100</v>
      </c>
      <c r="Q714" s="530">
        <v>35200</v>
      </c>
      <c r="R714" s="544"/>
      <c r="S714" s="531">
        <v>352</v>
      </c>
    </row>
    <row r="715" spans="1:19" ht="14.4" customHeight="1" x14ac:dyDescent="0.3">
      <c r="A715" s="525" t="s">
        <v>2162</v>
      </c>
      <c r="B715" s="526" t="s">
        <v>2194</v>
      </c>
      <c r="C715" s="526" t="s">
        <v>1137</v>
      </c>
      <c r="D715" s="526" t="s">
        <v>2157</v>
      </c>
      <c r="E715" s="526" t="s">
        <v>2175</v>
      </c>
      <c r="F715" s="526" t="s">
        <v>2257</v>
      </c>
      <c r="G715" s="526" t="s">
        <v>2258</v>
      </c>
      <c r="H715" s="530"/>
      <c r="I715" s="530"/>
      <c r="J715" s="526"/>
      <c r="K715" s="526"/>
      <c r="L715" s="530">
        <v>3</v>
      </c>
      <c r="M715" s="530">
        <v>675</v>
      </c>
      <c r="N715" s="526">
        <v>1</v>
      </c>
      <c r="O715" s="526">
        <v>225</v>
      </c>
      <c r="P715" s="530"/>
      <c r="Q715" s="530"/>
      <c r="R715" s="544"/>
      <c r="S715" s="531"/>
    </row>
    <row r="716" spans="1:19" ht="14.4" customHeight="1" x14ac:dyDescent="0.3">
      <c r="A716" s="525" t="s">
        <v>2162</v>
      </c>
      <c r="B716" s="526" t="s">
        <v>2194</v>
      </c>
      <c r="C716" s="526" t="s">
        <v>1137</v>
      </c>
      <c r="D716" s="526" t="s">
        <v>2157</v>
      </c>
      <c r="E716" s="526" t="s">
        <v>2175</v>
      </c>
      <c r="F716" s="526" t="s">
        <v>2321</v>
      </c>
      <c r="G716" s="526" t="s">
        <v>2322</v>
      </c>
      <c r="H716" s="530"/>
      <c r="I716" s="530"/>
      <c r="J716" s="526"/>
      <c r="K716" s="526"/>
      <c r="L716" s="530">
        <v>9</v>
      </c>
      <c r="M716" s="530">
        <v>2385</v>
      </c>
      <c r="N716" s="526">
        <v>1</v>
      </c>
      <c r="O716" s="526">
        <v>265</v>
      </c>
      <c r="P716" s="530"/>
      <c r="Q716" s="530"/>
      <c r="R716" s="544"/>
      <c r="S716" s="531"/>
    </row>
    <row r="717" spans="1:19" ht="14.4" customHeight="1" x14ac:dyDescent="0.3">
      <c r="A717" s="525" t="s">
        <v>2162</v>
      </c>
      <c r="B717" s="526" t="s">
        <v>2194</v>
      </c>
      <c r="C717" s="526" t="s">
        <v>1137</v>
      </c>
      <c r="D717" s="526" t="s">
        <v>2158</v>
      </c>
      <c r="E717" s="526" t="s">
        <v>2175</v>
      </c>
      <c r="F717" s="526" t="s">
        <v>2257</v>
      </c>
      <c r="G717" s="526" t="s">
        <v>2258</v>
      </c>
      <c r="H717" s="530">
        <v>1</v>
      </c>
      <c r="I717" s="530">
        <v>221</v>
      </c>
      <c r="J717" s="526"/>
      <c r="K717" s="526">
        <v>221</v>
      </c>
      <c r="L717" s="530"/>
      <c r="M717" s="530"/>
      <c r="N717" s="526"/>
      <c r="O717" s="526"/>
      <c r="P717" s="530"/>
      <c r="Q717" s="530"/>
      <c r="R717" s="544"/>
      <c r="S717" s="531"/>
    </row>
    <row r="718" spans="1:19" ht="14.4" customHeight="1" x14ac:dyDescent="0.3">
      <c r="A718" s="525" t="s">
        <v>2162</v>
      </c>
      <c r="B718" s="526" t="s">
        <v>2194</v>
      </c>
      <c r="C718" s="526" t="s">
        <v>1137</v>
      </c>
      <c r="D718" s="526" t="s">
        <v>733</v>
      </c>
      <c r="E718" s="526" t="s">
        <v>2175</v>
      </c>
      <c r="F718" s="526" t="s">
        <v>2257</v>
      </c>
      <c r="G718" s="526" t="s">
        <v>2258</v>
      </c>
      <c r="H718" s="530">
        <v>6</v>
      </c>
      <c r="I718" s="530">
        <v>1326</v>
      </c>
      <c r="J718" s="526">
        <v>5.8933333333333335</v>
      </c>
      <c r="K718" s="526">
        <v>221</v>
      </c>
      <c r="L718" s="530">
        <v>1</v>
      </c>
      <c r="M718" s="530">
        <v>225</v>
      </c>
      <c r="N718" s="526">
        <v>1</v>
      </c>
      <c r="O718" s="526">
        <v>225</v>
      </c>
      <c r="P718" s="530"/>
      <c r="Q718" s="530"/>
      <c r="R718" s="544"/>
      <c r="S718" s="531"/>
    </row>
    <row r="719" spans="1:19" ht="14.4" customHeight="1" x14ac:dyDescent="0.3">
      <c r="A719" s="525" t="s">
        <v>2162</v>
      </c>
      <c r="B719" s="526" t="s">
        <v>2194</v>
      </c>
      <c r="C719" s="526" t="s">
        <v>1137</v>
      </c>
      <c r="D719" s="526" t="s">
        <v>733</v>
      </c>
      <c r="E719" s="526" t="s">
        <v>2175</v>
      </c>
      <c r="F719" s="526" t="s">
        <v>2273</v>
      </c>
      <c r="G719" s="526" t="s">
        <v>2274</v>
      </c>
      <c r="H719" s="530"/>
      <c r="I719" s="530"/>
      <c r="J719" s="526"/>
      <c r="K719" s="526"/>
      <c r="L719" s="530"/>
      <c r="M719" s="530"/>
      <c r="N719" s="526"/>
      <c r="O719" s="526"/>
      <c r="P719" s="530">
        <v>70</v>
      </c>
      <c r="Q719" s="530">
        <v>17780</v>
      </c>
      <c r="R719" s="544"/>
      <c r="S719" s="531">
        <v>254</v>
      </c>
    </row>
    <row r="720" spans="1:19" ht="14.4" customHeight="1" x14ac:dyDescent="0.3">
      <c r="A720" s="525" t="s">
        <v>2162</v>
      </c>
      <c r="B720" s="526" t="s">
        <v>2194</v>
      </c>
      <c r="C720" s="526" t="s">
        <v>1137</v>
      </c>
      <c r="D720" s="526" t="s">
        <v>733</v>
      </c>
      <c r="E720" s="526" t="s">
        <v>2175</v>
      </c>
      <c r="F720" s="526" t="s">
        <v>2291</v>
      </c>
      <c r="G720" s="526" t="s">
        <v>2292</v>
      </c>
      <c r="H720" s="530"/>
      <c r="I720" s="530"/>
      <c r="J720" s="526"/>
      <c r="K720" s="526"/>
      <c r="L720" s="530"/>
      <c r="M720" s="530"/>
      <c r="N720" s="526"/>
      <c r="O720" s="526"/>
      <c r="P720" s="530">
        <v>7</v>
      </c>
      <c r="Q720" s="530">
        <v>777</v>
      </c>
      <c r="R720" s="544"/>
      <c r="S720" s="531">
        <v>111</v>
      </c>
    </row>
    <row r="721" spans="1:19" ht="14.4" customHeight="1" x14ac:dyDescent="0.3">
      <c r="A721" s="525" t="s">
        <v>2162</v>
      </c>
      <c r="B721" s="526" t="s">
        <v>2194</v>
      </c>
      <c r="C721" s="526" t="s">
        <v>1137</v>
      </c>
      <c r="D721" s="526" t="s">
        <v>733</v>
      </c>
      <c r="E721" s="526" t="s">
        <v>2175</v>
      </c>
      <c r="F721" s="526" t="s">
        <v>2295</v>
      </c>
      <c r="G721" s="526" t="s">
        <v>2296</v>
      </c>
      <c r="H721" s="530">
        <v>2</v>
      </c>
      <c r="I721" s="530">
        <v>350</v>
      </c>
      <c r="J721" s="526">
        <v>1.9774011299435028</v>
      </c>
      <c r="K721" s="526">
        <v>175</v>
      </c>
      <c r="L721" s="530">
        <v>1</v>
      </c>
      <c r="M721" s="530">
        <v>177</v>
      </c>
      <c r="N721" s="526">
        <v>1</v>
      </c>
      <c r="O721" s="526">
        <v>177</v>
      </c>
      <c r="P721" s="530">
        <v>3</v>
      </c>
      <c r="Q721" s="530">
        <v>531</v>
      </c>
      <c r="R721" s="544">
        <v>3</v>
      </c>
      <c r="S721" s="531">
        <v>177</v>
      </c>
    </row>
    <row r="722" spans="1:19" ht="14.4" customHeight="1" x14ac:dyDescent="0.3">
      <c r="A722" s="525" t="s">
        <v>2162</v>
      </c>
      <c r="B722" s="526" t="s">
        <v>2194</v>
      </c>
      <c r="C722" s="526" t="s">
        <v>1137</v>
      </c>
      <c r="D722" s="526" t="s">
        <v>733</v>
      </c>
      <c r="E722" s="526" t="s">
        <v>2175</v>
      </c>
      <c r="F722" s="526" t="s">
        <v>2321</v>
      </c>
      <c r="G722" s="526" t="s">
        <v>2322</v>
      </c>
      <c r="H722" s="530">
        <v>5</v>
      </c>
      <c r="I722" s="530">
        <v>1295</v>
      </c>
      <c r="J722" s="526"/>
      <c r="K722" s="526">
        <v>259</v>
      </c>
      <c r="L722" s="530"/>
      <c r="M722" s="530"/>
      <c r="N722" s="526"/>
      <c r="O722" s="526"/>
      <c r="P722" s="530"/>
      <c r="Q722" s="530"/>
      <c r="R722" s="544"/>
      <c r="S722" s="531"/>
    </row>
    <row r="723" spans="1:19" ht="14.4" customHeight="1" x14ac:dyDescent="0.3">
      <c r="A723" s="525" t="s">
        <v>2162</v>
      </c>
      <c r="B723" s="526" t="s">
        <v>2194</v>
      </c>
      <c r="C723" s="526" t="s">
        <v>1137</v>
      </c>
      <c r="D723" s="526" t="s">
        <v>733</v>
      </c>
      <c r="E723" s="526" t="s">
        <v>2175</v>
      </c>
      <c r="F723" s="526" t="s">
        <v>2349</v>
      </c>
      <c r="G723" s="526" t="s">
        <v>2350</v>
      </c>
      <c r="H723" s="530"/>
      <c r="I723" s="530"/>
      <c r="J723" s="526"/>
      <c r="K723" s="526"/>
      <c r="L723" s="530"/>
      <c r="M723" s="530"/>
      <c r="N723" s="526"/>
      <c r="O723" s="526"/>
      <c r="P723" s="530">
        <v>51</v>
      </c>
      <c r="Q723" s="530">
        <v>17952</v>
      </c>
      <c r="R723" s="544"/>
      <c r="S723" s="531">
        <v>352</v>
      </c>
    </row>
    <row r="724" spans="1:19" ht="14.4" customHeight="1" x14ac:dyDescent="0.3">
      <c r="A724" s="525" t="s">
        <v>2162</v>
      </c>
      <c r="B724" s="526" t="s">
        <v>2194</v>
      </c>
      <c r="C724" s="526" t="s">
        <v>1137</v>
      </c>
      <c r="D724" s="526" t="s">
        <v>2154</v>
      </c>
      <c r="E724" s="526" t="s">
        <v>2175</v>
      </c>
      <c r="F724" s="526" t="s">
        <v>2257</v>
      </c>
      <c r="G724" s="526" t="s">
        <v>2258</v>
      </c>
      <c r="H724" s="530"/>
      <c r="I724" s="530"/>
      <c r="J724" s="526"/>
      <c r="K724" s="526"/>
      <c r="L724" s="530"/>
      <c r="M724" s="530"/>
      <c r="N724" s="526"/>
      <c r="O724" s="526"/>
      <c r="P724" s="530">
        <v>6</v>
      </c>
      <c r="Q724" s="530">
        <v>1350</v>
      </c>
      <c r="R724" s="544"/>
      <c r="S724" s="531">
        <v>225</v>
      </c>
    </row>
    <row r="725" spans="1:19" ht="14.4" customHeight="1" x14ac:dyDescent="0.3">
      <c r="A725" s="525" t="s">
        <v>2162</v>
      </c>
      <c r="B725" s="526" t="s">
        <v>2194</v>
      </c>
      <c r="C725" s="526" t="s">
        <v>1137</v>
      </c>
      <c r="D725" s="526" t="s">
        <v>2154</v>
      </c>
      <c r="E725" s="526" t="s">
        <v>2175</v>
      </c>
      <c r="F725" s="526" t="s">
        <v>2321</v>
      </c>
      <c r="G725" s="526" t="s">
        <v>2322</v>
      </c>
      <c r="H725" s="530"/>
      <c r="I725" s="530"/>
      <c r="J725" s="526"/>
      <c r="K725" s="526"/>
      <c r="L725" s="530"/>
      <c r="M725" s="530"/>
      <c r="N725" s="526"/>
      <c r="O725" s="526"/>
      <c r="P725" s="530">
        <v>4</v>
      </c>
      <c r="Q725" s="530">
        <v>1060</v>
      </c>
      <c r="R725" s="544"/>
      <c r="S725" s="531">
        <v>265</v>
      </c>
    </row>
    <row r="726" spans="1:19" ht="14.4" customHeight="1" x14ac:dyDescent="0.3">
      <c r="A726" s="525" t="s">
        <v>2162</v>
      </c>
      <c r="B726" s="526" t="s">
        <v>2194</v>
      </c>
      <c r="C726" s="526" t="s">
        <v>1137</v>
      </c>
      <c r="D726" s="526" t="s">
        <v>734</v>
      </c>
      <c r="E726" s="526" t="s">
        <v>2175</v>
      </c>
      <c r="F726" s="526" t="s">
        <v>2257</v>
      </c>
      <c r="G726" s="526" t="s">
        <v>2258</v>
      </c>
      <c r="H726" s="530"/>
      <c r="I726" s="530"/>
      <c r="J726" s="526"/>
      <c r="K726" s="526"/>
      <c r="L726" s="530"/>
      <c r="M726" s="530"/>
      <c r="N726" s="526"/>
      <c r="O726" s="526"/>
      <c r="P726" s="530">
        <v>5</v>
      </c>
      <c r="Q726" s="530">
        <v>1125</v>
      </c>
      <c r="R726" s="544"/>
      <c r="S726" s="531">
        <v>225</v>
      </c>
    </row>
    <row r="727" spans="1:19" ht="14.4" customHeight="1" x14ac:dyDescent="0.3">
      <c r="A727" s="525" t="s">
        <v>2162</v>
      </c>
      <c r="B727" s="526" t="s">
        <v>2194</v>
      </c>
      <c r="C727" s="526" t="s">
        <v>1137</v>
      </c>
      <c r="D727" s="526" t="s">
        <v>734</v>
      </c>
      <c r="E727" s="526" t="s">
        <v>2175</v>
      </c>
      <c r="F727" s="526" t="s">
        <v>2321</v>
      </c>
      <c r="G727" s="526" t="s">
        <v>2322</v>
      </c>
      <c r="H727" s="530"/>
      <c r="I727" s="530"/>
      <c r="J727" s="526"/>
      <c r="K727" s="526"/>
      <c r="L727" s="530"/>
      <c r="M727" s="530"/>
      <c r="N727" s="526"/>
      <c r="O727" s="526"/>
      <c r="P727" s="530">
        <v>2</v>
      </c>
      <c r="Q727" s="530">
        <v>530</v>
      </c>
      <c r="R727" s="544"/>
      <c r="S727" s="531">
        <v>265</v>
      </c>
    </row>
    <row r="728" spans="1:19" ht="14.4" customHeight="1" x14ac:dyDescent="0.3">
      <c r="A728" s="525" t="s">
        <v>2162</v>
      </c>
      <c r="B728" s="526" t="s">
        <v>2194</v>
      </c>
      <c r="C728" s="526" t="s">
        <v>1137</v>
      </c>
      <c r="D728" s="526" t="s">
        <v>731</v>
      </c>
      <c r="E728" s="526" t="s">
        <v>2175</v>
      </c>
      <c r="F728" s="526" t="s">
        <v>2257</v>
      </c>
      <c r="G728" s="526" t="s">
        <v>2258</v>
      </c>
      <c r="H728" s="530"/>
      <c r="I728" s="530"/>
      <c r="J728" s="526"/>
      <c r="K728" s="526"/>
      <c r="L728" s="530">
        <v>31</v>
      </c>
      <c r="M728" s="530">
        <v>6975</v>
      </c>
      <c r="N728" s="526">
        <v>1</v>
      </c>
      <c r="O728" s="526">
        <v>225</v>
      </c>
      <c r="P728" s="530">
        <v>2</v>
      </c>
      <c r="Q728" s="530">
        <v>450</v>
      </c>
      <c r="R728" s="544">
        <v>6.4516129032258063E-2</v>
      </c>
      <c r="S728" s="531">
        <v>225</v>
      </c>
    </row>
    <row r="729" spans="1:19" ht="14.4" customHeight="1" x14ac:dyDescent="0.3">
      <c r="A729" s="525" t="s">
        <v>2162</v>
      </c>
      <c r="B729" s="526" t="s">
        <v>2194</v>
      </c>
      <c r="C729" s="526" t="s">
        <v>1137</v>
      </c>
      <c r="D729" s="526" t="s">
        <v>731</v>
      </c>
      <c r="E729" s="526" t="s">
        <v>2175</v>
      </c>
      <c r="F729" s="526" t="s">
        <v>2321</v>
      </c>
      <c r="G729" s="526" t="s">
        <v>2322</v>
      </c>
      <c r="H729" s="530"/>
      <c r="I729" s="530"/>
      <c r="J729" s="526"/>
      <c r="K729" s="526"/>
      <c r="L729" s="530">
        <v>7</v>
      </c>
      <c r="M729" s="530">
        <v>1855</v>
      </c>
      <c r="N729" s="526">
        <v>1</v>
      </c>
      <c r="O729" s="526">
        <v>265</v>
      </c>
      <c r="P729" s="530">
        <v>1</v>
      </c>
      <c r="Q729" s="530">
        <v>265</v>
      </c>
      <c r="R729" s="544">
        <v>0.14285714285714285</v>
      </c>
      <c r="S729" s="531">
        <v>265</v>
      </c>
    </row>
    <row r="730" spans="1:19" ht="14.4" customHeight="1" x14ac:dyDescent="0.3">
      <c r="A730" s="525" t="s">
        <v>2162</v>
      </c>
      <c r="B730" s="526" t="s">
        <v>2194</v>
      </c>
      <c r="C730" s="526" t="s">
        <v>516</v>
      </c>
      <c r="D730" s="526" t="s">
        <v>2150</v>
      </c>
      <c r="E730" s="526" t="s">
        <v>2164</v>
      </c>
      <c r="F730" s="526" t="s">
        <v>2198</v>
      </c>
      <c r="G730" s="526" t="s">
        <v>633</v>
      </c>
      <c r="H730" s="530">
        <v>0.66</v>
      </c>
      <c r="I730" s="530">
        <v>3262.9299999999994</v>
      </c>
      <c r="J730" s="526">
        <v>1.1186332018005476</v>
      </c>
      <c r="K730" s="526">
        <v>4943.8333333333321</v>
      </c>
      <c r="L730" s="530">
        <v>0.59</v>
      </c>
      <c r="M730" s="530">
        <v>2916.89</v>
      </c>
      <c r="N730" s="526">
        <v>1</v>
      </c>
      <c r="O730" s="526">
        <v>4943.8813559322034</v>
      </c>
      <c r="P730" s="530">
        <v>0.6399999999999999</v>
      </c>
      <c r="Q730" s="530">
        <v>3164.0299999999997</v>
      </c>
      <c r="R730" s="544">
        <v>1.0847272266009345</v>
      </c>
      <c r="S730" s="531">
        <v>4943.796875</v>
      </c>
    </row>
    <row r="731" spans="1:19" ht="14.4" customHeight="1" x14ac:dyDescent="0.3">
      <c r="A731" s="525" t="s">
        <v>2162</v>
      </c>
      <c r="B731" s="526" t="s">
        <v>2194</v>
      </c>
      <c r="C731" s="526" t="s">
        <v>516</v>
      </c>
      <c r="D731" s="526" t="s">
        <v>2150</v>
      </c>
      <c r="E731" s="526" t="s">
        <v>2164</v>
      </c>
      <c r="F731" s="526" t="s">
        <v>2200</v>
      </c>
      <c r="G731" s="526" t="s">
        <v>633</v>
      </c>
      <c r="H731" s="530">
        <v>7.6899999999999995</v>
      </c>
      <c r="I731" s="530">
        <v>76037.12999999999</v>
      </c>
      <c r="J731" s="526">
        <v>0.97588858432931225</v>
      </c>
      <c r="K731" s="526">
        <v>9887.7932379713911</v>
      </c>
      <c r="L731" s="530">
        <v>7.8799999999999972</v>
      </c>
      <c r="M731" s="530">
        <v>77915.790000000008</v>
      </c>
      <c r="N731" s="526">
        <v>1</v>
      </c>
      <c r="O731" s="526">
        <v>9887.7906091370605</v>
      </c>
      <c r="P731" s="530">
        <v>5.5699999999999994</v>
      </c>
      <c r="Q731" s="530">
        <v>55074.689999999995</v>
      </c>
      <c r="R731" s="544">
        <v>0.70684889417151509</v>
      </c>
      <c r="S731" s="531">
        <v>9887.7360861759425</v>
      </c>
    </row>
    <row r="732" spans="1:19" ht="14.4" customHeight="1" x14ac:dyDescent="0.3">
      <c r="A732" s="525" t="s">
        <v>2162</v>
      </c>
      <c r="B732" s="526" t="s">
        <v>2194</v>
      </c>
      <c r="C732" s="526" t="s">
        <v>516</v>
      </c>
      <c r="D732" s="526" t="s">
        <v>2150</v>
      </c>
      <c r="E732" s="526" t="s">
        <v>2164</v>
      </c>
      <c r="F732" s="526" t="s">
        <v>2206</v>
      </c>
      <c r="G732" s="526" t="s">
        <v>607</v>
      </c>
      <c r="H732" s="530"/>
      <c r="I732" s="530"/>
      <c r="J732" s="526"/>
      <c r="K732" s="526"/>
      <c r="L732" s="530"/>
      <c r="M732" s="530"/>
      <c r="N732" s="526"/>
      <c r="O732" s="526"/>
      <c r="P732" s="530">
        <v>0.1</v>
      </c>
      <c r="Q732" s="530">
        <v>454.76</v>
      </c>
      <c r="R732" s="544"/>
      <c r="S732" s="531">
        <v>4547.5999999999995</v>
      </c>
    </row>
    <row r="733" spans="1:19" ht="14.4" customHeight="1" x14ac:dyDescent="0.3">
      <c r="A733" s="525" t="s">
        <v>2162</v>
      </c>
      <c r="B733" s="526" t="s">
        <v>2194</v>
      </c>
      <c r="C733" s="526" t="s">
        <v>516</v>
      </c>
      <c r="D733" s="526" t="s">
        <v>2150</v>
      </c>
      <c r="E733" s="526" t="s">
        <v>2164</v>
      </c>
      <c r="F733" s="526" t="s">
        <v>2207</v>
      </c>
      <c r="G733" s="526" t="s">
        <v>607</v>
      </c>
      <c r="H733" s="530"/>
      <c r="I733" s="530"/>
      <c r="J733" s="526"/>
      <c r="K733" s="526"/>
      <c r="L733" s="530">
        <v>0.04</v>
      </c>
      <c r="M733" s="530">
        <v>363.8</v>
      </c>
      <c r="N733" s="526">
        <v>1</v>
      </c>
      <c r="O733" s="526">
        <v>9095</v>
      </c>
      <c r="P733" s="530">
        <v>0.04</v>
      </c>
      <c r="Q733" s="530">
        <v>363.8</v>
      </c>
      <c r="R733" s="544">
        <v>1</v>
      </c>
      <c r="S733" s="531">
        <v>9095</v>
      </c>
    </row>
    <row r="734" spans="1:19" ht="14.4" customHeight="1" x14ac:dyDescent="0.3">
      <c r="A734" s="525" t="s">
        <v>2162</v>
      </c>
      <c r="B734" s="526" t="s">
        <v>2194</v>
      </c>
      <c r="C734" s="526" t="s">
        <v>516</v>
      </c>
      <c r="D734" s="526" t="s">
        <v>2150</v>
      </c>
      <c r="E734" s="526" t="s">
        <v>2164</v>
      </c>
      <c r="F734" s="526" t="s">
        <v>2209</v>
      </c>
      <c r="G734" s="526" t="s">
        <v>607</v>
      </c>
      <c r="H734" s="530"/>
      <c r="I734" s="530"/>
      <c r="J734" s="526"/>
      <c r="K734" s="526"/>
      <c r="L734" s="530">
        <v>0.42000000000000004</v>
      </c>
      <c r="M734" s="530">
        <v>743.73</v>
      </c>
      <c r="N734" s="526">
        <v>1</v>
      </c>
      <c r="O734" s="526">
        <v>1770.7857142857142</v>
      </c>
      <c r="P734" s="530">
        <v>0.02</v>
      </c>
      <c r="Q734" s="530">
        <v>27.28</v>
      </c>
      <c r="R734" s="544">
        <v>3.6679977948986864E-2</v>
      </c>
      <c r="S734" s="531">
        <v>1364</v>
      </c>
    </row>
    <row r="735" spans="1:19" ht="14.4" customHeight="1" x14ac:dyDescent="0.3">
      <c r="A735" s="525" t="s">
        <v>2162</v>
      </c>
      <c r="B735" s="526" t="s">
        <v>2194</v>
      </c>
      <c r="C735" s="526" t="s">
        <v>516</v>
      </c>
      <c r="D735" s="526" t="s">
        <v>2150</v>
      </c>
      <c r="E735" s="526" t="s">
        <v>2166</v>
      </c>
      <c r="F735" s="526" t="s">
        <v>2381</v>
      </c>
      <c r="G735" s="526" t="s">
        <v>2382</v>
      </c>
      <c r="H735" s="530">
        <v>1</v>
      </c>
      <c r="I735" s="530">
        <v>589.59</v>
      </c>
      <c r="J735" s="526"/>
      <c r="K735" s="526">
        <v>589.59</v>
      </c>
      <c r="L735" s="530"/>
      <c r="M735" s="530"/>
      <c r="N735" s="526"/>
      <c r="O735" s="526"/>
      <c r="P735" s="530">
        <v>3</v>
      </c>
      <c r="Q735" s="530">
        <v>1768.77</v>
      </c>
      <c r="R735" s="544"/>
      <c r="S735" s="531">
        <v>589.59</v>
      </c>
    </row>
    <row r="736" spans="1:19" ht="14.4" customHeight="1" x14ac:dyDescent="0.3">
      <c r="A736" s="525" t="s">
        <v>2162</v>
      </c>
      <c r="B736" s="526" t="s">
        <v>2194</v>
      </c>
      <c r="C736" s="526" t="s">
        <v>516</v>
      </c>
      <c r="D736" s="526" t="s">
        <v>2150</v>
      </c>
      <c r="E736" s="526" t="s">
        <v>2166</v>
      </c>
      <c r="F736" s="526" t="s">
        <v>2383</v>
      </c>
      <c r="G736" s="526" t="s">
        <v>2384</v>
      </c>
      <c r="H736" s="530">
        <v>1</v>
      </c>
      <c r="I736" s="530">
        <v>1447.28</v>
      </c>
      <c r="J736" s="526">
        <v>0.33333333333333331</v>
      </c>
      <c r="K736" s="526">
        <v>1447.28</v>
      </c>
      <c r="L736" s="530">
        <v>3</v>
      </c>
      <c r="M736" s="530">
        <v>4341.84</v>
      </c>
      <c r="N736" s="526">
        <v>1</v>
      </c>
      <c r="O736" s="526">
        <v>1447.28</v>
      </c>
      <c r="P736" s="530">
        <v>1</v>
      </c>
      <c r="Q736" s="530">
        <v>1447.28</v>
      </c>
      <c r="R736" s="544">
        <v>0.33333333333333331</v>
      </c>
      <c r="S736" s="531">
        <v>1447.28</v>
      </c>
    </row>
    <row r="737" spans="1:19" ht="14.4" customHeight="1" x14ac:dyDescent="0.3">
      <c r="A737" s="525" t="s">
        <v>2162</v>
      </c>
      <c r="B737" s="526" t="s">
        <v>2194</v>
      </c>
      <c r="C737" s="526" t="s">
        <v>516</v>
      </c>
      <c r="D737" s="526" t="s">
        <v>2150</v>
      </c>
      <c r="E737" s="526" t="s">
        <v>2166</v>
      </c>
      <c r="F737" s="526" t="s">
        <v>2385</v>
      </c>
      <c r="G737" s="526" t="s">
        <v>2386</v>
      </c>
      <c r="H737" s="530">
        <v>28</v>
      </c>
      <c r="I737" s="530">
        <v>27224.959999999999</v>
      </c>
      <c r="J737" s="526">
        <v>2.0000000000000004</v>
      </c>
      <c r="K737" s="526">
        <v>972.31999999999994</v>
      </c>
      <c r="L737" s="530">
        <v>14</v>
      </c>
      <c r="M737" s="530">
        <v>13612.479999999998</v>
      </c>
      <c r="N737" s="526">
        <v>1</v>
      </c>
      <c r="O737" s="526">
        <v>972.31999999999982</v>
      </c>
      <c r="P737" s="530">
        <v>18</v>
      </c>
      <c r="Q737" s="530">
        <v>17501.759999999998</v>
      </c>
      <c r="R737" s="544">
        <v>1.2857142857142858</v>
      </c>
      <c r="S737" s="531">
        <v>972.31999999999994</v>
      </c>
    </row>
    <row r="738" spans="1:19" ht="14.4" customHeight="1" x14ac:dyDescent="0.3">
      <c r="A738" s="525" t="s">
        <v>2162</v>
      </c>
      <c r="B738" s="526" t="s">
        <v>2194</v>
      </c>
      <c r="C738" s="526" t="s">
        <v>516</v>
      </c>
      <c r="D738" s="526" t="s">
        <v>2150</v>
      </c>
      <c r="E738" s="526" t="s">
        <v>2166</v>
      </c>
      <c r="F738" s="526" t="s">
        <v>2387</v>
      </c>
      <c r="G738" s="526" t="s">
        <v>2386</v>
      </c>
      <c r="H738" s="530">
        <v>1</v>
      </c>
      <c r="I738" s="530">
        <v>1408.42</v>
      </c>
      <c r="J738" s="526"/>
      <c r="K738" s="526">
        <v>1408.42</v>
      </c>
      <c r="L738" s="530"/>
      <c r="M738" s="530"/>
      <c r="N738" s="526"/>
      <c r="O738" s="526"/>
      <c r="P738" s="530">
        <v>1</v>
      </c>
      <c r="Q738" s="530">
        <v>1408.42</v>
      </c>
      <c r="R738" s="544"/>
      <c r="S738" s="531">
        <v>1408.42</v>
      </c>
    </row>
    <row r="739" spans="1:19" ht="14.4" customHeight="1" x14ac:dyDescent="0.3">
      <c r="A739" s="525" t="s">
        <v>2162</v>
      </c>
      <c r="B739" s="526" t="s">
        <v>2194</v>
      </c>
      <c r="C739" s="526" t="s">
        <v>516</v>
      </c>
      <c r="D739" s="526" t="s">
        <v>2150</v>
      </c>
      <c r="E739" s="526" t="s">
        <v>2166</v>
      </c>
      <c r="F739" s="526" t="s">
        <v>2388</v>
      </c>
      <c r="G739" s="526" t="s">
        <v>2386</v>
      </c>
      <c r="H739" s="530">
        <v>42</v>
      </c>
      <c r="I739" s="530">
        <v>71707.01999999999</v>
      </c>
      <c r="J739" s="526">
        <v>0.95454545454545459</v>
      </c>
      <c r="K739" s="526">
        <v>1707.3099999999997</v>
      </c>
      <c r="L739" s="530">
        <v>44</v>
      </c>
      <c r="M739" s="530">
        <v>75121.639999999985</v>
      </c>
      <c r="N739" s="526">
        <v>1</v>
      </c>
      <c r="O739" s="526">
        <v>1707.3099999999997</v>
      </c>
      <c r="P739" s="530">
        <v>32</v>
      </c>
      <c r="Q739" s="530">
        <v>54633.919999999998</v>
      </c>
      <c r="R739" s="544">
        <v>0.7272727272727274</v>
      </c>
      <c r="S739" s="531">
        <v>1707.31</v>
      </c>
    </row>
    <row r="740" spans="1:19" ht="14.4" customHeight="1" x14ac:dyDescent="0.3">
      <c r="A740" s="525" t="s">
        <v>2162</v>
      </c>
      <c r="B740" s="526" t="s">
        <v>2194</v>
      </c>
      <c r="C740" s="526" t="s">
        <v>516</v>
      </c>
      <c r="D740" s="526" t="s">
        <v>2150</v>
      </c>
      <c r="E740" s="526" t="s">
        <v>2166</v>
      </c>
      <c r="F740" s="526" t="s">
        <v>2389</v>
      </c>
      <c r="G740" s="526" t="s">
        <v>2386</v>
      </c>
      <c r="H740" s="530">
        <v>6</v>
      </c>
      <c r="I740" s="530">
        <v>12397.8</v>
      </c>
      <c r="J740" s="526">
        <v>1.2</v>
      </c>
      <c r="K740" s="526">
        <v>2066.2999999999997</v>
      </c>
      <c r="L740" s="530">
        <v>5</v>
      </c>
      <c r="M740" s="530">
        <v>10331.5</v>
      </c>
      <c r="N740" s="526">
        <v>1</v>
      </c>
      <c r="O740" s="526">
        <v>2066.3000000000002</v>
      </c>
      <c r="P740" s="530">
        <v>4</v>
      </c>
      <c r="Q740" s="530">
        <v>8265.2000000000007</v>
      </c>
      <c r="R740" s="544">
        <v>0.8</v>
      </c>
      <c r="S740" s="531">
        <v>2066.3000000000002</v>
      </c>
    </row>
    <row r="741" spans="1:19" ht="14.4" customHeight="1" x14ac:dyDescent="0.3">
      <c r="A741" s="525" t="s">
        <v>2162</v>
      </c>
      <c r="B741" s="526" t="s">
        <v>2194</v>
      </c>
      <c r="C741" s="526" t="s">
        <v>516</v>
      </c>
      <c r="D741" s="526" t="s">
        <v>2150</v>
      </c>
      <c r="E741" s="526" t="s">
        <v>2166</v>
      </c>
      <c r="F741" s="526" t="s">
        <v>2390</v>
      </c>
      <c r="G741" s="526" t="s">
        <v>2391</v>
      </c>
      <c r="H741" s="530">
        <v>1</v>
      </c>
      <c r="I741" s="530">
        <v>1932.09</v>
      </c>
      <c r="J741" s="526">
        <v>1</v>
      </c>
      <c r="K741" s="526">
        <v>1932.09</v>
      </c>
      <c r="L741" s="530">
        <v>1</v>
      </c>
      <c r="M741" s="530">
        <v>1932.09</v>
      </c>
      <c r="N741" s="526">
        <v>1</v>
      </c>
      <c r="O741" s="526">
        <v>1932.09</v>
      </c>
      <c r="P741" s="530"/>
      <c r="Q741" s="530"/>
      <c r="R741" s="544"/>
      <c r="S741" s="531"/>
    </row>
    <row r="742" spans="1:19" ht="14.4" customHeight="1" x14ac:dyDescent="0.3">
      <c r="A742" s="525" t="s">
        <v>2162</v>
      </c>
      <c r="B742" s="526" t="s">
        <v>2194</v>
      </c>
      <c r="C742" s="526" t="s">
        <v>516</v>
      </c>
      <c r="D742" s="526" t="s">
        <v>2150</v>
      </c>
      <c r="E742" s="526" t="s">
        <v>2166</v>
      </c>
      <c r="F742" s="526" t="s">
        <v>2392</v>
      </c>
      <c r="G742" s="526" t="s">
        <v>2393</v>
      </c>
      <c r="H742" s="530">
        <v>38</v>
      </c>
      <c r="I742" s="530">
        <v>39054.879999999997</v>
      </c>
      <c r="J742" s="526">
        <v>1.7272727272727273</v>
      </c>
      <c r="K742" s="526">
        <v>1027.76</v>
      </c>
      <c r="L742" s="530">
        <v>22</v>
      </c>
      <c r="M742" s="530">
        <v>22610.719999999998</v>
      </c>
      <c r="N742" s="526">
        <v>1</v>
      </c>
      <c r="O742" s="526">
        <v>1027.76</v>
      </c>
      <c r="P742" s="530">
        <v>24</v>
      </c>
      <c r="Q742" s="530">
        <v>24666.239999999998</v>
      </c>
      <c r="R742" s="544">
        <v>1.0909090909090908</v>
      </c>
      <c r="S742" s="531">
        <v>1027.76</v>
      </c>
    </row>
    <row r="743" spans="1:19" ht="14.4" customHeight="1" x14ac:dyDescent="0.3">
      <c r="A743" s="525" t="s">
        <v>2162</v>
      </c>
      <c r="B743" s="526" t="s">
        <v>2194</v>
      </c>
      <c r="C743" s="526" t="s">
        <v>516</v>
      </c>
      <c r="D743" s="526" t="s">
        <v>2150</v>
      </c>
      <c r="E743" s="526" t="s">
        <v>2166</v>
      </c>
      <c r="F743" s="526" t="s">
        <v>2394</v>
      </c>
      <c r="G743" s="526" t="s">
        <v>2393</v>
      </c>
      <c r="H743" s="530">
        <v>8</v>
      </c>
      <c r="I743" s="530">
        <v>17134.8</v>
      </c>
      <c r="J743" s="526">
        <v>1.3333333333333333</v>
      </c>
      <c r="K743" s="526">
        <v>2141.85</v>
      </c>
      <c r="L743" s="530">
        <v>6</v>
      </c>
      <c r="M743" s="530">
        <v>12851.1</v>
      </c>
      <c r="N743" s="526">
        <v>1</v>
      </c>
      <c r="O743" s="526">
        <v>2141.85</v>
      </c>
      <c r="P743" s="530">
        <v>8</v>
      </c>
      <c r="Q743" s="530">
        <v>17134.8</v>
      </c>
      <c r="R743" s="544">
        <v>1.3333333333333333</v>
      </c>
      <c r="S743" s="531">
        <v>2141.85</v>
      </c>
    </row>
    <row r="744" spans="1:19" ht="14.4" customHeight="1" x14ac:dyDescent="0.3">
      <c r="A744" s="525" t="s">
        <v>2162</v>
      </c>
      <c r="B744" s="526" t="s">
        <v>2194</v>
      </c>
      <c r="C744" s="526" t="s">
        <v>516</v>
      </c>
      <c r="D744" s="526" t="s">
        <v>2150</v>
      </c>
      <c r="E744" s="526" t="s">
        <v>2166</v>
      </c>
      <c r="F744" s="526" t="s">
        <v>2395</v>
      </c>
      <c r="G744" s="526" t="s">
        <v>2396</v>
      </c>
      <c r="H744" s="530">
        <v>3</v>
      </c>
      <c r="I744" s="530">
        <v>25609.649999999998</v>
      </c>
      <c r="J744" s="526"/>
      <c r="K744" s="526">
        <v>8536.5499999999993</v>
      </c>
      <c r="L744" s="530"/>
      <c r="M744" s="530"/>
      <c r="N744" s="526"/>
      <c r="O744" s="526"/>
      <c r="P744" s="530">
        <v>1</v>
      </c>
      <c r="Q744" s="530">
        <v>8536.5499999999993</v>
      </c>
      <c r="R744" s="544"/>
      <c r="S744" s="531">
        <v>8536.5499999999993</v>
      </c>
    </row>
    <row r="745" spans="1:19" ht="14.4" customHeight="1" x14ac:dyDescent="0.3">
      <c r="A745" s="525" t="s">
        <v>2162</v>
      </c>
      <c r="B745" s="526" t="s">
        <v>2194</v>
      </c>
      <c r="C745" s="526" t="s">
        <v>516</v>
      </c>
      <c r="D745" s="526" t="s">
        <v>2150</v>
      </c>
      <c r="E745" s="526" t="s">
        <v>2166</v>
      </c>
      <c r="F745" s="526" t="s">
        <v>2397</v>
      </c>
      <c r="G745" s="526" t="s">
        <v>2398</v>
      </c>
      <c r="H745" s="530">
        <v>1</v>
      </c>
      <c r="I745" s="530">
        <v>11772</v>
      </c>
      <c r="J745" s="526">
        <v>1</v>
      </c>
      <c r="K745" s="526">
        <v>11772</v>
      </c>
      <c r="L745" s="530">
        <v>1</v>
      </c>
      <c r="M745" s="530">
        <v>11772</v>
      </c>
      <c r="N745" s="526">
        <v>1</v>
      </c>
      <c r="O745" s="526">
        <v>11772</v>
      </c>
      <c r="P745" s="530"/>
      <c r="Q745" s="530"/>
      <c r="R745" s="544"/>
      <c r="S745" s="531"/>
    </row>
    <row r="746" spans="1:19" ht="14.4" customHeight="1" x14ac:dyDescent="0.3">
      <c r="A746" s="525" t="s">
        <v>2162</v>
      </c>
      <c r="B746" s="526" t="s">
        <v>2194</v>
      </c>
      <c r="C746" s="526" t="s">
        <v>516</v>
      </c>
      <c r="D746" s="526" t="s">
        <v>2150</v>
      </c>
      <c r="E746" s="526" t="s">
        <v>2166</v>
      </c>
      <c r="F746" s="526" t="s">
        <v>2399</v>
      </c>
      <c r="G746" s="526" t="s">
        <v>2400</v>
      </c>
      <c r="H746" s="530">
        <v>18</v>
      </c>
      <c r="I746" s="530">
        <v>54060.839999999989</v>
      </c>
      <c r="J746" s="526">
        <v>1.125</v>
      </c>
      <c r="K746" s="526">
        <v>3003.3799999999992</v>
      </c>
      <c r="L746" s="530">
        <v>16</v>
      </c>
      <c r="M746" s="530">
        <v>48054.079999999987</v>
      </c>
      <c r="N746" s="526">
        <v>1</v>
      </c>
      <c r="O746" s="526">
        <v>3003.3799999999992</v>
      </c>
      <c r="P746" s="530">
        <v>11</v>
      </c>
      <c r="Q746" s="530">
        <v>33037.180000000008</v>
      </c>
      <c r="R746" s="544">
        <v>0.68750000000000033</v>
      </c>
      <c r="S746" s="531">
        <v>3003.3800000000006</v>
      </c>
    </row>
    <row r="747" spans="1:19" ht="14.4" customHeight="1" x14ac:dyDescent="0.3">
      <c r="A747" s="525" t="s">
        <v>2162</v>
      </c>
      <c r="B747" s="526" t="s">
        <v>2194</v>
      </c>
      <c r="C747" s="526" t="s">
        <v>516</v>
      </c>
      <c r="D747" s="526" t="s">
        <v>2150</v>
      </c>
      <c r="E747" s="526" t="s">
        <v>2166</v>
      </c>
      <c r="F747" s="526" t="s">
        <v>2401</v>
      </c>
      <c r="G747" s="526" t="s">
        <v>2402</v>
      </c>
      <c r="H747" s="530">
        <v>2</v>
      </c>
      <c r="I747" s="530">
        <v>4473</v>
      </c>
      <c r="J747" s="526">
        <v>2</v>
      </c>
      <c r="K747" s="526">
        <v>2236.5</v>
      </c>
      <c r="L747" s="530">
        <v>1</v>
      </c>
      <c r="M747" s="530">
        <v>2236.5</v>
      </c>
      <c r="N747" s="526">
        <v>1</v>
      </c>
      <c r="O747" s="526">
        <v>2236.5</v>
      </c>
      <c r="P747" s="530">
        <v>1</v>
      </c>
      <c r="Q747" s="530">
        <v>2236.5</v>
      </c>
      <c r="R747" s="544">
        <v>1</v>
      </c>
      <c r="S747" s="531">
        <v>2236.5</v>
      </c>
    </row>
    <row r="748" spans="1:19" ht="14.4" customHeight="1" x14ac:dyDescent="0.3">
      <c r="A748" s="525" t="s">
        <v>2162</v>
      </c>
      <c r="B748" s="526" t="s">
        <v>2194</v>
      </c>
      <c r="C748" s="526" t="s">
        <v>516</v>
      </c>
      <c r="D748" s="526" t="s">
        <v>2150</v>
      </c>
      <c r="E748" s="526" t="s">
        <v>2166</v>
      </c>
      <c r="F748" s="526" t="s">
        <v>2403</v>
      </c>
      <c r="G748" s="526" t="s">
        <v>2404</v>
      </c>
      <c r="H748" s="530"/>
      <c r="I748" s="530"/>
      <c r="J748" s="526"/>
      <c r="K748" s="526"/>
      <c r="L748" s="530">
        <v>1</v>
      </c>
      <c r="M748" s="530">
        <v>166546.75</v>
      </c>
      <c r="N748" s="526">
        <v>1</v>
      </c>
      <c r="O748" s="526">
        <v>166546.75</v>
      </c>
      <c r="P748" s="530"/>
      <c r="Q748" s="530"/>
      <c r="R748" s="544"/>
      <c r="S748" s="531"/>
    </row>
    <row r="749" spans="1:19" ht="14.4" customHeight="1" x14ac:dyDescent="0.3">
      <c r="A749" s="525" t="s">
        <v>2162</v>
      </c>
      <c r="B749" s="526" t="s">
        <v>2194</v>
      </c>
      <c r="C749" s="526" t="s">
        <v>516</v>
      </c>
      <c r="D749" s="526" t="s">
        <v>2150</v>
      </c>
      <c r="E749" s="526" t="s">
        <v>2166</v>
      </c>
      <c r="F749" s="526" t="s">
        <v>2405</v>
      </c>
      <c r="G749" s="526" t="s">
        <v>2406</v>
      </c>
      <c r="H749" s="530">
        <v>27</v>
      </c>
      <c r="I749" s="530">
        <v>186051.06</v>
      </c>
      <c r="J749" s="526">
        <v>1.2272727272727273</v>
      </c>
      <c r="K749" s="526">
        <v>6890.78</v>
      </c>
      <c r="L749" s="530">
        <v>22</v>
      </c>
      <c r="M749" s="530">
        <v>151597.16</v>
      </c>
      <c r="N749" s="526">
        <v>1</v>
      </c>
      <c r="O749" s="526">
        <v>6890.78</v>
      </c>
      <c r="P749" s="530">
        <v>31</v>
      </c>
      <c r="Q749" s="530">
        <v>213614.18</v>
      </c>
      <c r="R749" s="544">
        <v>1.4090909090909089</v>
      </c>
      <c r="S749" s="531">
        <v>6890.78</v>
      </c>
    </row>
    <row r="750" spans="1:19" ht="14.4" customHeight="1" x14ac:dyDescent="0.3">
      <c r="A750" s="525" t="s">
        <v>2162</v>
      </c>
      <c r="B750" s="526" t="s">
        <v>2194</v>
      </c>
      <c r="C750" s="526" t="s">
        <v>516</v>
      </c>
      <c r="D750" s="526" t="s">
        <v>2150</v>
      </c>
      <c r="E750" s="526" t="s">
        <v>2166</v>
      </c>
      <c r="F750" s="526" t="s">
        <v>2407</v>
      </c>
      <c r="G750" s="526" t="s">
        <v>2408</v>
      </c>
      <c r="H750" s="530">
        <v>21</v>
      </c>
      <c r="I750" s="530">
        <v>86895.69</v>
      </c>
      <c r="J750" s="526">
        <v>0.875</v>
      </c>
      <c r="K750" s="526">
        <v>4137.8900000000003</v>
      </c>
      <c r="L750" s="530">
        <v>24</v>
      </c>
      <c r="M750" s="530">
        <v>99309.36</v>
      </c>
      <c r="N750" s="526">
        <v>1</v>
      </c>
      <c r="O750" s="526">
        <v>4137.8900000000003</v>
      </c>
      <c r="P750" s="530">
        <v>17</v>
      </c>
      <c r="Q750" s="530">
        <v>70344.13</v>
      </c>
      <c r="R750" s="544">
        <v>0.70833333333333337</v>
      </c>
      <c r="S750" s="531">
        <v>4137.8900000000003</v>
      </c>
    </row>
    <row r="751" spans="1:19" ht="14.4" customHeight="1" x14ac:dyDescent="0.3">
      <c r="A751" s="525" t="s">
        <v>2162</v>
      </c>
      <c r="B751" s="526" t="s">
        <v>2194</v>
      </c>
      <c r="C751" s="526" t="s">
        <v>516</v>
      </c>
      <c r="D751" s="526" t="s">
        <v>2150</v>
      </c>
      <c r="E751" s="526" t="s">
        <v>2166</v>
      </c>
      <c r="F751" s="526" t="s">
        <v>2409</v>
      </c>
      <c r="G751" s="526" t="s">
        <v>2410</v>
      </c>
      <c r="H751" s="530">
        <v>4</v>
      </c>
      <c r="I751" s="530">
        <v>4494.92</v>
      </c>
      <c r="J751" s="526"/>
      <c r="K751" s="526">
        <v>1123.73</v>
      </c>
      <c r="L751" s="530"/>
      <c r="M751" s="530"/>
      <c r="N751" s="526"/>
      <c r="O751" s="526"/>
      <c r="P751" s="530"/>
      <c r="Q751" s="530"/>
      <c r="R751" s="544"/>
      <c r="S751" s="531"/>
    </row>
    <row r="752" spans="1:19" ht="14.4" customHeight="1" x14ac:dyDescent="0.3">
      <c r="A752" s="525" t="s">
        <v>2162</v>
      </c>
      <c r="B752" s="526" t="s">
        <v>2194</v>
      </c>
      <c r="C752" s="526" t="s">
        <v>516</v>
      </c>
      <c r="D752" s="526" t="s">
        <v>2150</v>
      </c>
      <c r="E752" s="526" t="s">
        <v>2166</v>
      </c>
      <c r="F752" s="526" t="s">
        <v>2411</v>
      </c>
      <c r="G752" s="526" t="s">
        <v>2412</v>
      </c>
      <c r="H752" s="530">
        <v>15</v>
      </c>
      <c r="I752" s="530">
        <v>256095.74999999997</v>
      </c>
      <c r="J752" s="526"/>
      <c r="K752" s="526">
        <v>17073.05</v>
      </c>
      <c r="L752" s="530"/>
      <c r="M752" s="530"/>
      <c r="N752" s="526"/>
      <c r="O752" s="526"/>
      <c r="P752" s="530"/>
      <c r="Q752" s="530"/>
      <c r="R752" s="544"/>
      <c r="S752" s="531"/>
    </row>
    <row r="753" spans="1:19" ht="14.4" customHeight="1" x14ac:dyDescent="0.3">
      <c r="A753" s="525" t="s">
        <v>2162</v>
      </c>
      <c r="B753" s="526" t="s">
        <v>2194</v>
      </c>
      <c r="C753" s="526" t="s">
        <v>516</v>
      </c>
      <c r="D753" s="526" t="s">
        <v>2150</v>
      </c>
      <c r="E753" s="526" t="s">
        <v>2166</v>
      </c>
      <c r="F753" s="526" t="s">
        <v>2413</v>
      </c>
      <c r="G753" s="526" t="s">
        <v>2414</v>
      </c>
      <c r="H753" s="530">
        <v>25</v>
      </c>
      <c r="I753" s="530">
        <v>25069.999999999993</v>
      </c>
      <c r="J753" s="526">
        <v>1</v>
      </c>
      <c r="K753" s="526">
        <v>1002.7999999999997</v>
      </c>
      <c r="L753" s="530">
        <v>25</v>
      </c>
      <c r="M753" s="530">
        <v>25069.999999999993</v>
      </c>
      <c r="N753" s="526">
        <v>1</v>
      </c>
      <c r="O753" s="526">
        <v>1002.7999999999997</v>
      </c>
      <c r="P753" s="530">
        <v>26</v>
      </c>
      <c r="Q753" s="530">
        <v>26072.799999999996</v>
      </c>
      <c r="R753" s="544">
        <v>1.04</v>
      </c>
      <c r="S753" s="531">
        <v>1002.7999999999998</v>
      </c>
    </row>
    <row r="754" spans="1:19" ht="14.4" customHeight="1" x14ac:dyDescent="0.3">
      <c r="A754" s="525" t="s">
        <v>2162</v>
      </c>
      <c r="B754" s="526" t="s">
        <v>2194</v>
      </c>
      <c r="C754" s="526" t="s">
        <v>516</v>
      </c>
      <c r="D754" s="526" t="s">
        <v>2150</v>
      </c>
      <c r="E754" s="526" t="s">
        <v>2166</v>
      </c>
      <c r="F754" s="526" t="s">
        <v>2415</v>
      </c>
      <c r="G754" s="526" t="s">
        <v>2416</v>
      </c>
      <c r="H754" s="530">
        <v>22</v>
      </c>
      <c r="I754" s="530">
        <v>168300</v>
      </c>
      <c r="J754" s="526">
        <v>4.4000000000000004</v>
      </c>
      <c r="K754" s="526">
        <v>7650</v>
      </c>
      <c r="L754" s="530">
        <v>5</v>
      </c>
      <c r="M754" s="530">
        <v>38250</v>
      </c>
      <c r="N754" s="526">
        <v>1</v>
      </c>
      <c r="O754" s="526">
        <v>7650</v>
      </c>
      <c r="P754" s="530">
        <v>4</v>
      </c>
      <c r="Q754" s="530">
        <v>30600</v>
      </c>
      <c r="R754" s="544">
        <v>0.8</v>
      </c>
      <c r="S754" s="531">
        <v>7650</v>
      </c>
    </row>
    <row r="755" spans="1:19" ht="14.4" customHeight="1" x14ac:dyDescent="0.3">
      <c r="A755" s="525" t="s">
        <v>2162</v>
      </c>
      <c r="B755" s="526" t="s">
        <v>2194</v>
      </c>
      <c r="C755" s="526" t="s">
        <v>516</v>
      </c>
      <c r="D755" s="526" t="s">
        <v>2150</v>
      </c>
      <c r="E755" s="526" t="s">
        <v>2166</v>
      </c>
      <c r="F755" s="526" t="s">
        <v>2417</v>
      </c>
      <c r="G755" s="526" t="s">
        <v>2418</v>
      </c>
      <c r="H755" s="530">
        <v>3</v>
      </c>
      <c r="I755" s="530">
        <v>28111.17</v>
      </c>
      <c r="J755" s="526">
        <v>3</v>
      </c>
      <c r="K755" s="526">
        <v>9370.39</v>
      </c>
      <c r="L755" s="530">
        <v>1</v>
      </c>
      <c r="M755" s="530">
        <v>9370.39</v>
      </c>
      <c r="N755" s="526">
        <v>1</v>
      </c>
      <c r="O755" s="526">
        <v>9370.39</v>
      </c>
      <c r="P755" s="530">
        <v>2</v>
      </c>
      <c r="Q755" s="530">
        <v>18740.78</v>
      </c>
      <c r="R755" s="544">
        <v>2</v>
      </c>
      <c r="S755" s="531">
        <v>9370.39</v>
      </c>
    </row>
    <row r="756" spans="1:19" ht="14.4" customHeight="1" x14ac:dyDescent="0.3">
      <c r="A756" s="525" t="s">
        <v>2162</v>
      </c>
      <c r="B756" s="526" t="s">
        <v>2194</v>
      </c>
      <c r="C756" s="526" t="s">
        <v>516</v>
      </c>
      <c r="D756" s="526" t="s">
        <v>2150</v>
      </c>
      <c r="E756" s="526" t="s">
        <v>2166</v>
      </c>
      <c r="F756" s="526" t="s">
        <v>2419</v>
      </c>
      <c r="G756" s="526" t="s">
        <v>2420</v>
      </c>
      <c r="H756" s="530">
        <v>4</v>
      </c>
      <c r="I756" s="530">
        <v>53138.080000000002</v>
      </c>
      <c r="J756" s="526">
        <v>1</v>
      </c>
      <c r="K756" s="526">
        <v>13284.52</v>
      </c>
      <c r="L756" s="530">
        <v>4</v>
      </c>
      <c r="M756" s="530">
        <v>53138.080000000002</v>
      </c>
      <c r="N756" s="526">
        <v>1</v>
      </c>
      <c r="O756" s="526">
        <v>13284.52</v>
      </c>
      <c r="P756" s="530">
        <v>7</v>
      </c>
      <c r="Q756" s="530">
        <v>92991.640000000014</v>
      </c>
      <c r="R756" s="544">
        <v>1.7500000000000002</v>
      </c>
      <c r="S756" s="531">
        <v>13284.520000000002</v>
      </c>
    </row>
    <row r="757" spans="1:19" ht="14.4" customHeight="1" x14ac:dyDescent="0.3">
      <c r="A757" s="525" t="s">
        <v>2162</v>
      </c>
      <c r="B757" s="526" t="s">
        <v>2194</v>
      </c>
      <c r="C757" s="526" t="s">
        <v>516</v>
      </c>
      <c r="D757" s="526" t="s">
        <v>2150</v>
      </c>
      <c r="E757" s="526" t="s">
        <v>2166</v>
      </c>
      <c r="F757" s="526" t="s">
        <v>2421</v>
      </c>
      <c r="G757" s="526" t="s">
        <v>2422</v>
      </c>
      <c r="H757" s="530">
        <v>17</v>
      </c>
      <c r="I757" s="530">
        <v>36906.490000000005</v>
      </c>
      <c r="J757" s="526">
        <v>1.0625000000000002</v>
      </c>
      <c r="K757" s="526">
        <v>2170.9700000000003</v>
      </c>
      <c r="L757" s="530">
        <v>16</v>
      </c>
      <c r="M757" s="530">
        <v>34735.519999999997</v>
      </c>
      <c r="N757" s="526">
        <v>1</v>
      </c>
      <c r="O757" s="526">
        <v>2170.9699999999998</v>
      </c>
      <c r="P757" s="530">
        <v>11</v>
      </c>
      <c r="Q757" s="530">
        <v>23880.670000000002</v>
      </c>
      <c r="R757" s="544">
        <v>0.68750000000000011</v>
      </c>
      <c r="S757" s="531">
        <v>2170.9700000000003</v>
      </c>
    </row>
    <row r="758" spans="1:19" ht="14.4" customHeight="1" x14ac:dyDescent="0.3">
      <c r="A758" s="525" t="s">
        <v>2162</v>
      </c>
      <c r="B758" s="526" t="s">
        <v>2194</v>
      </c>
      <c r="C758" s="526" t="s">
        <v>516</v>
      </c>
      <c r="D758" s="526" t="s">
        <v>2150</v>
      </c>
      <c r="E758" s="526" t="s">
        <v>2166</v>
      </c>
      <c r="F758" s="526" t="s">
        <v>2423</v>
      </c>
      <c r="G758" s="526" t="s">
        <v>2424</v>
      </c>
      <c r="H758" s="530">
        <v>1</v>
      </c>
      <c r="I758" s="530">
        <v>797</v>
      </c>
      <c r="J758" s="526"/>
      <c r="K758" s="526">
        <v>797</v>
      </c>
      <c r="L758" s="530"/>
      <c r="M758" s="530"/>
      <c r="N758" s="526"/>
      <c r="O758" s="526"/>
      <c r="P758" s="530"/>
      <c r="Q758" s="530"/>
      <c r="R758" s="544"/>
      <c r="S758" s="531"/>
    </row>
    <row r="759" spans="1:19" ht="14.4" customHeight="1" x14ac:dyDescent="0.3">
      <c r="A759" s="525" t="s">
        <v>2162</v>
      </c>
      <c r="B759" s="526" t="s">
        <v>2194</v>
      </c>
      <c r="C759" s="526" t="s">
        <v>516</v>
      </c>
      <c r="D759" s="526" t="s">
        <v>2150</v>
      </c>
      <c r="E759" s="526" t="s">
        <v>2166</v>
      </c>
      <c r="F759" s="526" t="s">
        <v>2425</v>
      </c>
      <c r="G759" s="526" t="s">
        <v>2426</v>
      </c>
      <c r="H759" s="530"/>
      <c r="I759" s="530"/>
      <c r="J759" s="526"/>
      <c r="K759" s="526"/>
      <c r="L759" s="530">
        <v>1</v>
      </c>
      <c r="M759" s="530">
        <v>5259.23</v>
      </c>
      <c r="N759" s="526">
        <v>1</v>
      </c>
      <c r="O759" s="526">
        <v>5259.23</v>
      </c>
      <c r="P759" s="530">
        <v>2</v>
      </c>
      <c r="Q759" s="530">
        <v>10518.46</v>
      </c>
      <c r="R759" s="544">
        <v>2</v>
      </c>
      <c r="S759" s="531">
        <v>5259.23</v>
      </c>
    </row>
    <row r="760" spans="1:19" ht="14.4" customHeight="1" x14ac:dyDescent="0.3">
      <c r="A760" s="525" t="s">
        <v>2162</v>
      </c>
      <c r="B760" s="526" t="s">
        <v>2194</v>
      </c>
      <c r="C760" s="526" t="s">
        <v>516</v>
      </c>
      <c r="D760" s="526" t="s">
        <v>2150</v>
      </c>
      <c r="E760" s="526" t="s">
        <v>2166</v>
      </c>
      <c r="F760" s="526" t="s">
        <v>2427</v>
      </c>
      <c r="G760" s="526" t="s">
        <v>2428</v>
      </c>
      <c r="H760" s="530">
        <v>3</v>
      </c>
      <c r="I760" s="530">
        <v>4492.32</v>
      </c>
      <c r="J760" s="526">
        <v>2.9999999999999996</v>
      </c>
      <c r="K760" s="526">
        <v>1497.4399999999998</v>
      </c>
      <c r="L760" s="530">
        <v>1</v>
      </c>
      <c r="M760" s="530">
        <v>1497.44</v>
      </c>
      <c r="N760" s="526">
        <v>1</v>
      </c>
      <c r="O760" s="526">
        <v>1497.44</v>
      </c>
      <c r="P760" s="530">
        <v>3</v>
      </c>
      <c r="Q760" s="530">
        <v>4492.32</v>
      </c>
      <c r="R760" s="544">
        <v>2.9999999999999996</v>
      </c>
      <c r="S760" s="531">
        <v>1497.4399999999998</v>
      </c>
    </row>
    <row r="761" spans="1:19" ht="14.4" customHeight="1" x14ac:dyDescent="0.3">
      <c r="A761" s="525" t="s">
        <v>2162</v>
      </c>
      <c r="B761" s="526" t="s">
        <v>2194</v>
      </c>
      <c r="C761" s="526" t="s">
        <v>516</v>
      </c>
      <c r="D761" s="526" t="s">
        <v>2150</v>
      </c>
      <c r="E761" s="526" t="s">
        <v>2166</v>
      </c>
      <c r="F761" s="526" t="s">
        <v>2429</v>
      </c>
      <c r="G761" s="526" t="s">
        <v>2430</v>
      </c>
      <c r="H761" s="530">
        <v>16</v>
      </c>
      <c r="I761" s="530">
        <v>9690.3999999999978</v>
      </c>
      <c r="J761" s="526">
        <v>0.88888888888888873</v>
      </c>
      <c r="K761" s="526">
        <v>605.64999999999986</v>
      </c>
      <c r="L761" s="530">
        <v>18</v>
      </c>
      <c r="M761" s="530">
        <v>10901.699999999999</v>
      </c>
      <c r="N761" s="526">
        <v>1</v>
      </c>
      <c r="O761" s="526">
        <v>605.65</v>
      </c>
      <c r="P761" s="530">
        <v>13</v>
      </c>
      <c r="Q761" s="530">
        <v>7873.449999999998</v>
      </c>
      <c r="R761" s="544">
        <v>0.7222222222222221</v>
      </c>
      <c r="S761" s="531">
        <v>605.64999999999986</v>
      </c>
    </row>
    <row r="762" spans="1:19" ht="14.4" customHeight="1" x14ac:dyDescent="0.3">
      <c r="A762" s="525" t="s">
        <v>2162</v>
      </c>
      <c r="B762" s="526" t="s">
        <v>2194</v>
      </c>
      <c r="C762" s="526" t="s">
        <v>516</v>
      </c>
      <c r="D762" s="526" t="s">
        <v>2150</v>
      </c>
      <c r="E762" s="526" t="s">
        <v>2166</v>
      </c>
      <c r="F762" s="526" t="s">
        <v>2431</v>
      </c>
      <c r="G762" s="526" t="s">
        <v>2432</v>
      </c>
      <c r="H762" s="530">
        <v>1</v>
      </c>
      <c r="I762" s="530">
        <v>8593.6299999999992</v>
      </c>
      <c r="J762" s="526"/>
      <c r="K762" s="526">
        <v>8593.6299999999992</v>
      </c>
      <c r="L762" s="530"/>
      <c r="M762" s="530"/>
      <c r="N762" s="526"/>
      <c r="O762" s="526"/>
      <c r="P762" s="530"/>
      <c r="Q762" s="530"/>
      <c r="R762" s="544"/>
      <c r="S762" s="531"/>
    </row>
    <row r="763" spans="1:19" ht="14.4" customHeight="1" x14ac:dyDescent="0.3">
      <c r="A763" s="525" t="s">
        <v>2162</v>
      </c>
      <c r="B763" s="526" t="s">
        <v>2194</v>
      </c>
      <c r="C763" s="526" t="s">
        <v>516</v>
      </c>
      <c r="D763" s="526" t="s">
        <v>2150</v>
      </c>
      <c r="E763" s="526" t="s">
        <v>2166</v>
      </c>
      <c r="F763" s="526" t="s">
        <v>2433</v>
      </c>
      <c r="G763" s="526" t="s">
        <v>2434</v>
      </c>
      <c r="H763" s="530"/>
      <c r="I763" s="530"/>
      <c r="J763" s="526"/>
      <c r="K763" s="526"/>
      <c r="L763" s="530"/>
      <c r="M763" s="530"/>
      <c r="N763" s="526"/>
      <c r="O763" s="526"/>
      <c r="P763" s="530">
        <v>1</v>
      </c>
      <c r="Q763" s="530">
        <v>15489.6</v>
      </c>
      <c r="R763" s="544"/>
      <c r="S763" s="531">
        <v>15489.6</v>
      </c>
    </row>
    <row r="764" spans="1:19" ht="14.4" customHeight="1" x14ac:dyDescent="0.3">
      <c r="A764" s="525" t="s">
        <v>2162</v>
      </c>
      <c r="B764" s="526" t="s">
        <v>2194</v>
      </c>
      <c r="C764" s="526" t="s">
        <v>516</v>
      </c>
      <c r="D764" s="526" t="s">
        <v>2150</v>
      </c>
      <c r="E764" s="526" t="s">
        <v>2166</v>
      </c>
      <c r="F764" s="526" t="s">
        <v>2435</v>
      </c>
      <c r="G764" s="526" t="s">
        <v>2436</v>
      </c>
      <c r="H764" s="530">
        <v>4</v>
      </c>
      <c r="I764" s="530">
        <v>3324.64</v>
      </c>
      <c r="J764" s="526">
        <v>0.66666666666666663</v>
      </c>
      <c r="K764" s="526">
        <v>831.16</v>
      </c>
      <c r="L764" s="530">
        <v>6</v>
      </c>
      <c r="M764" s="530">
        <v>4986.96</v>
      </c>
      <c r="N764" s="526">
        <v>1</v>
      </c>
      <c r="O764" s="526">
        <v>831.16</v>
      </c>
      <c r="P764" s="530">
        <v>6</v>
      </c>
      <c r="Q764" s="530">
        <v>4986.96</v>
      </c>
      <c r="R764" s="544">
        <v>1</v>
      </c>
      <c r="S764" s="531">
        <v>831.16</v>
      </c>
    </row>
    <row r="765" spans="1:19" ht="14.4" customHeight="1" x14ac:dyDescent="0.3">
      <c r="A765" s="525" t="s">
        <v>2162</v>
      </c>
      <c r="B765" s="526" t="s">
        <v>2194</v>
      </c>
      <c r="C765" s="526" t="s">
        <v>516</v>
      </c>
      <c r="D765" s="526" t="s">
        <v>2150</v>
      </c>
      <c r="E765" s="526" t="s">
        <v>2166</v>
      </c>
      <c r="F765" s="526" t="s">
        <v>2437</v>
      </c>
      <c r="G765" s="526" t="s">
        <v>2436</v>
      </c>
      <c r="H765" s="530">
        <v>14</v>
      </c>
      <c r="I765" s="530">
        <v>12432.839999999998</v>
      </c>
      <c r="J765" s="526">
        <v>0.73684210526315796</v>
      </c>
      <c r="K765" s="526">
        <v>888.05999999999983</v>
      </c>
      <c r="L765" s="530">
        <v>19</v>
      </c>
      <c r="M765" s="530">
        <v>16873.139999999996</v>
      </c>
      <c r="N765" s="526">
        <v>1</v>
      </c>
      <c r="O765" s="526">
        <v>888.05999999999983</v>
      </c>
      <c r="P765" s="530">
        <v>5</v>
      </c>
      <c r="Q765" s="530">
        <v>4440.2999999999993</v>
      </c>
      <c r="R765" s="544">
        <v>0.26315789473684215</v>
      </c>
      <c r="S765" s="531">
        <v>888.05999999999983</v>
      </c>
    </row>
    <row r="766" spans="1:19" ht="14.4" customHeight="1" x14ac:dyDescent="0.3">
      <c r="A766" s="525" t="s">
        <v>2162</v>
      </c>
      <c r="B766" s="526" t="s">
        <v>2194</v>
      </c>
      <c r="C766" s="526" t="s">
        <v>516</v>
      </c>
      <c r="D766" s="526" t="s">
        <v>2150</v>
      </c>
      <c r="E766" s="526" t="s">
        <v>2166</v>
      </c>
      <c r="F766" s="526" t="s">
        <v>2438</v>
      </c>
      <c r="G766" s="526" t="s">
        <v>2439</v>
      </c>
      <c r="H766" s="530">
        <v>3</v>
      </c>
      <c r="I766" s="530">
        <v>2664.18</v>
      </c>
      <c r="J766" s="526">
        <v>1.5</v>
      </c>
      <c r="K766" s="526">
        <v>888.06</v>
      </c>
      <c r="L766" s="530">
        <v>2</v>
      </c>
      <c r="M766" s="530">
        <v>1776.12</v>
      </c>
      <c r="N766" s="526">
        <v>1</v>
      </c>
      <c r="O766" s="526">
        <v>888.06</v>
      </c>
      <c r="P766" s="530"/>
      <c r="Q766" s="530"/>
      <c r="R766" s="544"/>
      <c r="S766" s="531"/>
    </row>
    <row r="767" spans="1:19" ht="14.4" customHeight="1" x14ac:dyDescent="0.3">
      <c r="A767" s="525" t="s">
        <v>2162</v>
      </c>
      <c r="B767" s="526" t="s">
        <v>2194</v>
      </c>
      <c r="C767" s="526" t="s">
        <v>516</v>
      </c>
      <c r="D767" s="526" t="s">
        <v>2150</v>
      </c>
      <c r="E767" s="526" t="s">
        <v>2166</v>
      </c>
      <c r="F767" s="526" t="s">
        <v>2440</v>
      </c>
      <c r="G767" s="526" t="s">
        <v>2441</v>
      </c>
      <c r="H767" s="530">
        <v>3</v>
      </c>
      <c r="I767" s="530">
        <v>2493.48</v>
      </c>
      <c r="J767" s="526">
        <v>1</v>
      </c>
      <c r="K767" s="526">
        <v>831.16</v>
      </c>
      <c r="L767" s="530">
        <v>3</v>
      </c>
      <c r="M767" s="530">
        <v>2493.48</v>
      </c>
      <c r="N767" s="526">
        <v>1</v>
      </c>
      <c r="O767" s="526">
        <v>831.16</v>
      </c>
      <c r="P767" s="530">
        <v>1</v>
      </c>
      <c r="Q767" s="530">
        <v>831.16</v>
      </c>
      <c r="R767" s="544">
        <v>0.33333333333333331</v>
      </c>
      <c r="S767" s="531">
        <v>831.16</v>
      </c>
    </row>
    <row r="768" spans="1:19" ht="14.4" customHeight="1" x14ac:dyDescent="0.3">
      <c r="A768" s="525" t="s">
        <v>2162</v>
      </c>
      <c r="B768" s="526" t="s">
        <v>2194</v>
      </c>
      <c r="C768" s="526" t="s">
        <v>516</v>
      </c>
      <c r="D768" s="526" t="s">
        <v>2150</v>
      </c>
      <c r="E768" s="526" t="s">
        <v>2166</v>
      </c>
      <c r="F768" s="526" t="s">
        <v>2442</v>
      </c>
      <c r="G768" s="526" t="s">
        <v>2443</v>
      </c>
      <c r="H768" s="530">
        <v>16</v>
      </c>
      <c r="I768" s="530">
        <v>20994.239999999998</v>
      </c>
      <c r="J768" s="526">
        <v>1.3333333333333333</v>
      </c>
      <c r="K768" s="526">
        <v>1312.1399999999999</v>
      </c>
      <c r="L768" s="530">
        <v>12</v>
      </c>
      <c r="M768" s="530">
        <v>15745.68</v>
      </c>
      <c r="N768" s="526">
        <v>1</v>
      </c>
      <c r="O768" s="526">
        <v>1312.14</v>
      </c>
      <c r="P768" s="530">
        <v>8</v>
      </c>
      <c r="Q768" s="530">
        <v>10497.119999999999</v>
      </c>
      <c r="R768" s="544">
        <v>0.66666666666666663</v>
      </c>
      <c r="S768" s="531">
        <v>1312.1399999999999</v>
      </c>
    </row>
    <row r="769" spans="1:19" ht="14.4" customHeight="1" x14ac:dyDescent="0.3">
      <c r="A769" s="525" t="s">
        <v>2162</v>
      </c>
      <c r="B769" s="526" t="s">
        <v>2194</v>
      </c>
      <c r="C769" s="526" t="s">
        <v>516</v>
      </c>
      <c r="D769" s="526" t="s">
        <v>2150</v>
      </c>
      <c r="E769" s="526" t="s">
        <v>2166</v>
      </c>
      <c r="F769" s="526" t="s">
        <v>2444</v>
      </c>
      <c r="G769" s="526" t="s">
        <v>2445</v>
      </c>
      <c r="H769" s="530">
        <v>2</v>
      </c>
      <c r="I769" s="530">
        <v>80421.820000000007</v>
      </c>
      <c r="J769" s="526"/>
      <c r="K769" s="526">
        <v>40210.910000000003</v>
      </c>
      <c r="L769" s="530"/>
      <c r="M769" s="530"/>
      <c r="N769" s="526"/>
      <c r="O769" s="526"/>
      <c r="P769" s="530"/>
      <c r="Q769" s="530"/>
      <c r="R769" s="544"/>
      <c r="S769" s="531"/>
    </row>
    <row r="770" spans="1:19" ht="14.4" customHeight="1" x14ac:dyDescent="0.3">
      <c r="A770" s="525" t="s">
        <v>2162</v>
      </c>
      <c r="B770" s="526" t="s">
        <v>2194</v>
      </c>
      <c r="C770" s="526" t="s">
        <v>516</v>
      </c>
      <c r="D770" s="526" t="s">
        <v>2150</v>
      </c>
      <c r="E770" s="526" t="s">
        <v>2166</v>
      </c>
      <c r="F770" s="526" t="s">
        <v>2446</v>
      </c>
      <c r="G770" s="526" t="s">
        <v>2447</v>
      </c>
      <c r="H770" s="530">
        <v>52</v>
      </c>
      <c r="I770" s="530">
        <v>59609.16</v>
      </c>
      <c r="J770" s="526">
        <v>1.7333333333333329</v>
      </c>
      <c r="K770" s="526">
        <v>1146.3300000000002</v>
      </c>
      <c r="L770" s="530">
        <v>30</v>
      </c>
      <c r="M770" s="530">
        <v>34389.900000000009</v>
      </c>
      <c r="N770" s="526">
        <v>1</v>
      </c>
      <c r="O770" s="526">
        <v>1146.3300000000004</v>
      </c>
      <c r="P770" s="530">
        <v>33</v>
      </c>
      <c r="Q770" s="530">
        <v>37828.890000000014</v>
      </c>
      <c r="R770" s="544">
        <v>1.1000000000000001</v>
      </c>
      <c r="S770" s="531">
        <v>1146.3300000000004</v>
      </c>
    </row>
    <row r="771" spans="1:19" ht="14.4" customHeight="1" x14ac:dyDescent="0.3">
      <c r="A771" s="525" t="s">
        <v>2162</v>
      </c>
      <c r="B771" s="526" t="s">
        <v>2194</v>
      </c>
      <c r="C771" s="526" t="s">
        <v>516</v>
      </c>
      <c r="D771" s="526" t="s">
        <v>2150</v>
      </c>
      <c r="E771" s="526" t="s">
        <v>2166</v>
      </c>
      <c r="F771" s="526" t="s">
        <v>2448</v>
      </c>
      <c r="G771" s="526" t="s">
        <v>2449</v>
      </c>
      <c r="H771" s="530">
        <v>14</v>
      </c>
      <c r="I771" s="530">
        <v>5027.4000000000005</v>
      </c>
      <c r="J771" s="526">
        <v>1.5555555555555558</v>
      </c>
      <c r="K771" s="526">
        <v>359.1</v>
      </c>
      <c r="L771" s="530">
        <v>9</v>
      </c>
      <c r="M771" s="530">
        <v>3231.8999999999996</v>
      </c>
      <c r="N771" s="526">
        <v>1</v>
      </c>
      <c r="O771" s="526">
        <v>359.09999999999997</v>
      </c>
      <c r="P771" s="530">
        <v>7</v>
      </c>
      <c r="Q771" s="530">
        <v>2513.6999999999998</v>
      </c>
      <c r="R771" s="544">
        <v>0.77777777777777779</v>
      </c>
      <c r="S771" s="531">
        <v>359.09999999999997</v>
      </c>
    </row>
    <row r="772" spans="1:19" ht="14.4" customHeight="1" x14ac:dyDescent="0.3">
      <c r="A772" s="525" t="s">
        <v>2162</v>
      </c>
      <c r="B772" s="526" t="s">
        <v>2194</v>
      </c>
      <c r="C772" s="526" t="s">
        <v>516</v>
      </c>
      <c r="D772" s="526" t="s">
        <v>2150</v>
      </c>
      <c r="E772" s="526" t="s">
        <v>2166</v>
      </c>
      <c r="F772" s="526" t="s">
        <v>2450</v>
      </c>
      <c r="G772" s="526" t="s">
        <v>2451</v>
      </c>
      <c r="H772" s="530">
        <v>4</v>
      </c>
      <c r="I772" s="530">
        <v>67326.759999999995</v>
      </c>
      <c r="J772" s="526">
        <v>1</v>
      </c>
      <c r="K772" s="526">
        <v>16831.689999999999</v>
      </c>
      <c r="L772" s="530">
        <v>4</v>
      </c>
      <c r="M772" s="530">
        <v>67326.759999999995</v>
      </c>
      <c r="N772" s="526">
        <v>1</v>
      </c>
      <c r="O772" s="526">
        <v>16831.689999999999</v>
      </c>
      <c r="P772" s="530">
        <v>5</v>
      </c>
      <c r="Q772" s="530">
        <v>84158.45</v>
      </c>
      <c r="R772" s="544">
        <v>1.25</v>
      </c>
      <c r="S772" s="531">
        <v>16831.689999999999</v>
      </c>
    </row>
    <row r="773" spans="1:19" ht="14.4" customHeight="1" x14ac:dyDescent="0.3">
      <c r="A773" s="525" t="s">
        <v>2162</v>
      </c>
      <c r="B773" s="526" t="s">
        <v>2194</v>
      </c>
      <c r="C773" s="526" t="s">
        <v>516</v>
      </c>
      <c r="D773" s="526" t="s">
        <v>2150</v>
      </c>
      <c r="E773" s="526" t="s">
        <v>2166</v>
      </c>
      <c r="F773" s="526" t="s">
        <v>2452</v>
      </c>
      <c r="G773" s="526" t="s">
        <v>2453</v>
      </c>
      <c r="H773" s="530"/>
      <c r="I773" s="530"/>
      <c r="J773" s="526"/>
      <c r="K773" s="526"/>
      <c r="L773" s="530"/>
      <c r="M773" s="530"/>
      <c r="N773" s="526"/>
      <c r="O773" s="526"/>
      <c r="P773" s="530">
        <v>1</v>
      </c>
      <c r="Q773" s="530">
        <v>10645.01</v>
      </c>
      <c r="R773" s="544"/>
      <c r="S773" s="531">
        <v>10645.01</v>
      </c>
    </row>
    <row r="774" spans="1:19" ht="14.4" customHeight="1" x14ac:dyDescent="0.3">
      <c r="A774" s="525" t="s">
        <v>2162</v>
      </c>
      <c r="B774" s="526" t="s">
        <v>2194</v>
      </c>
      <c r="C774" s="526" t="s">
        <v>516</v>
      </c>
      <c r="D774" s="526" t="s">
        <v>2150</v>
      </c>
      <c r="E774" s="526" t="s">
        <v>2166</v>
      </c>
      <c r="F774" s="526" t="s">
        <v>2454</v>
      </c>
      <c r="G774" s="526" t="s">
        <v>2455</v>
      </c>
      <c r="H774" s="530"/>
      <c r="I774" s="530"/>
      <c r="J774" s="526"/>
      <c r="K774" s="526"/>
      <c r="L774" s="530"/>
      <c r="M774" s="530"/>
      <c r="N774" s="526"/>
      <c r="O774" s="526"/>
      <c r="P774" s="530">
        <v>1</v>
      </c>
      <c r="Q774" s="530">
        <v>5200.68</v>
      </c>
      <c r="R774" s="544"/>
      <c r="S774" s="531">
        <v>5200.68</v>
      </c>
    </row>
    <row r="775" spans="1:19" ht="14.4" customHeight="1" x14ac:dyDescent="0.3">
      <c r="A775" s="525" t="s">
        <v>2162</v>
      </c>
      <c r="B775" s="526" t="s">
        <v>2194</v>
      </c>
      <c r="C775" s="526" t="s">
        <v>516</v>
      </c>
      <c r="D775" s="526" t="s">
        <v>2150</v>
      </c>
      <c r="E775" s="526" t="s">
        <v>2166</v>
      </c>
      <c r="F775" s="526" t="s">
        <v>2456</v>
      </c>
      <c r="G775" s="526" t="s">
        <v>2457</v>
      </c>
      <c r="H775" s="530">
        <v>7</v>
      </c>
      <c r="I775" s="530">
        <v>46109.91</v>
      </c>
      <c r="J775" s="526">
        <v>1</v>
      </c>
      <c r="K775" s="526">
        <v>6587.13</v>
      </c>
      <c r="L775" s="530">
        <v>7</v>
      </c>
      <c r="M775" s="530">
        <v>46109.91</v>
      </c>
      <c r="N775" s="526">
        <v>1</v>
      </c>
      <c r="O775" s="526">
        <v>6587.13</v>
      </c>
      <c r="P775" s="530">
        <v>8</v>
      </c>
      <c r="Q775" s="530">
        <v>52697.04</v>
      </c>
      <c r="R775" s="544">
        <v>1.1428571428571428</v>
      </c>
      <c r="S775" s="531">
        <v>6587.13</v>
      </c>
    </row>
    <row r="776" spans="1:19" ht="14.4" customHeight="1" x14ac:dyDescent="0.3">
      <c r="A776" s="525" t="s">
        <v>2162</v>
      </c>
      <c r="B776" s="526" t="s">
        <v>2194</v>
      </c>
      <c r="C776" s="526" t="s">
        <v>516</v>
      </c>
      <c r="D776" s="526" t="s">
        <v>2150</v>
      </c>
      <c r="E776" s="526" t="s">
        <v>2166</v>
      </c>
      <c r="F776" s="526" t="s">
        <v>2227</v>
      </c>
      <c r="G776" s="526" t="s">
        <v>2228</v>
      </c>
      <c r="H776" s="530"/>
      <c r="I776" s="530"/>
      <c r="J776" s="526"/>
      <c r="K776" s="526"/>
      <c r="L776" s="530"/>
      <c r="M776" s="530"/>
      <c r="N776" s="526"/>
      <c r="O776" s="526"/>
      <c r="P776" s="530">
        <v>1</v>
      </c>
      <c r="Q776" s="530">
        <v>1841.62</v>
      </c>
      <c r="R776" s="544"/>
      <c r="S776" s="531">
        <v>1841.62</v>
      </c>
    </row>
    <row r="777" spans="1:19" ht="14.4" customHeight="1" x14ac:dyDescent="0.3">
      <c r="A777" s="525" t="s">
        <v>2162</v>
      </c>
      <c r="B777" s="526" t="s">
        <v>2194</v>
      </c>
      <c r="C777" s="526" t="s">
        <v>516</v>
      </c>
      <c r="D777" s="526" t="s">
        <v>2150</v>
      </c>
      <c r="E777" s="526" t="s">
        <v>2166</v>
      </c>
      <c r="F777" s="526" t="s">
        <v>2458</v>
      </c>
      <c r="G777" s="526" t="s">
        <v>2459</v>
      </c>
      <c r="H777" s="530">
        <v>5</v>
      </c>
      <c r="I777" s="530">
        <v>404682</v>
      </c>
      <c r="J777" s="526">
        <v>1.6666666666666665</v>
      </c>
      <c r="K777" s="526">
        <v>80936.399999999994</v>
      </c>
      <c r="L777" s="530">
        <v>3</v>
      </c>
      <c r="M777" s="530">
        <v>242809.2</v>
      </c>
      <c r="N777" s="526">
        <v>1</v>
      </c>
      <c r="O777" s="526">
        <v>80936.400000000009</v>
      </c>
      <c r="P777" s="530">
        <v>4</v>
      </c>
      <c r="Q777" s="530">
        <v>323745.59999999998</v>
      </c>
      <c r="R777" s="544">
        <v>1.3333333333333333</v>
      </c>
      <c r="S777" s="531">
        <v>80936.399999999994</v>
      </c>
    </row>
    <row r="778" spans="1:19" ht="14.4" customHeight="1" x14ac:dyDescent="0.3">
      <c r="A778" s="525" t="s">
        <v>2162</v>
      </c>
      <c r="B778" s="526" t="s">
        <v>2194</v>
      </c>
      <c r="C778" s="526" t="s">
        <v>516</v>
      </c>
      <c r="D778" s="526" t="s">
        <v>2150</v>
      </c>
      <c r="E778" s="526" t="s">
        <v>2166</v>
      </c>
      <c r="F778" s="526" t="s">
        <v>2460</v>
      </c>
      <c r="G778" s="526" t="s">
        <v>2461</v>
      </c>
      <c r="H778" s="530">
        <v>1</v>
      </c>
      <c r="I778" s="530">
        <v>15954.82</v>
      </c>
      <c r="J778" s="526"/>
      <c r="K778" s="526">
        <v>15954.82</v>
      </c>
      <c r="L778" s="530"/>
      <c r="M778" s="530"/>
      <c r="N778" s="526"/>
      <c r="O778" s="526"/>
      <c r="P778" s="530"/>
      <c r="Q778" s="530"/>
      <c r="R778" s="544"/>
      <c r="S778" s="531"/>
    </row>
    <row r="779" spans="1:19" ht="14.4" customHeight="1" x14ac:dyDescent="0.3">
      <c r="A779" s="525" t="s">
        <v>2162</v>
      </c>
      <c r="B779" s="526" t="s">
        <v>2194</v>
      </c>
      <c r="C779" s="526" t="s">
        <v>516</v>
      </c>
      <c r="D779" s="526" t="s">
        <v>2150</v>
      </c>
      <c r="E779" s="526" t="s">
        <v>2166</v>
      </c>
      <c r="F779" s="526" t="s">
        <v>2462</v>
      </c>
      <c r="G779" s="526" t="s">
        <v>2463</v>
      </c>
      <c r="H779" s="530"/>
      <c r="I779" s="530"/>
      <c r="J779" s="526"/>
      <c r="K779" s="526"/>
      <c r="L779" s="530">
        <v>2</v>
      </c>
      <c r="M779" s="530">
        <v>52898.48</v>
      </c>
      <c r="N779" s="526">
        <v>1</v>
      </c>
      <c r="O779" s="526">
        <v>26449.24</v>
      </c>
      <c r="P779" s="530">
        <v>1</v>
      </c>
      <c r="Q779" s="530">
        <v>26449.24</v>
      </c>
      <c r="R779" s="544">
        <v>0.5</v>
      </c>
      <c r="S779" s="531">
        <v>26449.24</v>
      </c>
    </row>
    <row r="780" spans="1:19" ht="14.4" customHeight="1" x14ac:dyDescent="0.3">
      <c r="A780" s="525" t="s">
        <v>2162</v>
      </c>
      <c r="B780" s="526" t="s">
        <v>2194</v>
      </c>
      <c r="C780" s="526" t="s">
        <v>516</v>
      </c>
      <c r="D780" s="526" t="s">
        <v>2150</v>
      </c>
      <c r="E780" s="526" t="s">
        <v>2166</v>
      </c>
      <c r="F780" s="526" t="s">
        <v>2464</v>
      </c>
      <c r="G780" s="526" t="s">
        <v>2465</v>
      </c>
      <c r="H780" s="530"/>
      <c r="I780" s="530"/>
      <c r="J780" s="526"/>
      <c r="K780" s="526"/>
      <c r="L780" s="530">
        <v>1</v>
      </c>
      <c r="M780" s="530">
        <v>18844.98</v>
      </c>
      <c r="N780" s="526">
        <v>1</v>
      </c>
      <c r="O780" s="526">
        <v>18844.98</v>
      </c>
      <c r="P780" s="530">
        <v>1</v>
      </c>
      <c r="Q780" s="530">
        <v>18844.98</v>
      </c>
      <c r="R780" s="544">
        <v>1</v>
      </c>
      <c r="S780" s="531">
        <v>18844.98</v>
      </c>
    </row>
    <row r="781" spans="1:19" ht="14.4" customHeight="1" x14ac:dyDescent="0.3">
      <c r="A781" s="525" t="s">
        <v>2162</v>
      </c>
      <c r="B781" s="526" t="s">
        <v>2194</v>
      </c>
      <c r="C781" s="526" t="s">
        <v>516</v>
      </c>
      <c r="D781" s="526" t="s">
        <v>2150</v>
      </c>
      <c r="E781" s="526" t="s">
        <v>2166</v>
      </c>
      <c r="F781" s="526" t="s">
        <v>2466</v>
      </c>
      <c r="G781" s="526" t="s">
        <v>2467</v>
      </c>
      <c r="H781" s="530">
        <v>5</v>
      </c>
      <c r="I781" s="530">
        <v>21800</v>
      </c>
      <c r="J781" s="526">
        <v>1.6666666666666667</v>
      </c>
      <c r="K781" s="526">
        <v>4360</v>
      </c>
      <c r="L781" s="530">
        <v>3</v>
      </c>
      <c r="M781" s="530">
        <v>13080</v>
      </c>
      <c r="N781" s="526">
        <v>1</v>
      </c>
      <c r="O781" s="526">
        <v>4360</v>
      </c>
      <c r="P781" s="530">
        <v>4</v>
      </c>
      <c r="Q781" s="530">
        <v>17440</v>
      </c>
      <c r="R781" s="544">
        <v>1.3333333333333333</v>
      </c>
      <c r="S781" s="531">
        <v>4360</v>
      </c>
    </row>
    <row r="782" spans="1:19" ht="14.4" customHeight="1" x14ac:dyDescent="0.3">
      <c r="A782" s="525" t="s">
        <v>2162</v>
      </c>
      <c r="B782" s="526" t="s">
        <v>2194</v>
      </c>
      <c r="C782" s="526" t="s">
        <v>516</v>
      </c>
      <c r="D782" s="526" t="s">
        <v>2150</v>
      </c>
      <c r="E782" s="526" t="s">
        <v>2166</v>
      </c>
      <c r="F782" s="526" t="s">
        <v>2468</v>
      </c>
      <c r="G782" s="526" t="s">
        <v>2469</v>
      </c>
      <c r="H782" s="530"/>
      <c r="I782" s="530"/>
      <c r="J782" s="526"/>
      <c r="K782" s="526"/>
      <c r="L782" s="530">
        <v>2</v>
      </c>
      <c r="M782" s="530">
        <v>6213</v>
      </c>
      <c r="N782" s="526">
        <v>1</v>
      </c>
      <c r="O782" s="526">
        <v>3106.5</v>
      </c>
      <c r="P782" s="530">
        <v>1</v>
      </c>
      <c r="Q782" s="530">
        <v>3106.5</v>
      </c>
      <c r="R782" s="544">
        <v>0.5</v>
      </c>
      <c r="S782" s="531">
        <v>3106.5</v>
      </c>
    </row>
    <row r="783" spans="1:19" ht="14.4" customHeight="1" x14ac:dyDescent="0.3">
      <c r="A783" s="525" t="s">
        <v>2162</v>
      </c>
      <c r="B783" s="526" t="s">
        <v>2194</v>
      </c>
      <c r="C783" s="526" t="s">
        <v>516</v>
      </c>
      <c r="D783" s="526" t="s">
        <v>2150</v>
      </c>
      <c r="E783" s="526" t="s">
        <v>2166</v>
      </c>
      <c r="F783" s="526" t="s">
        <v>2470</v>
      </c>
      <c r="G783" s="526" t="s">
        <v>2471</v>
      </c>
      <c r="H783" s="530">
        <v>2</v>
      </c>
      <c r="I783" s="530">
        <v>761.72</v>
      </c>
      <c r="J783" s="526">
        <v>0.5</v>
      </c>
      <c r="K783" s="526">
        <v>380.86</v>
      </c>
      <c r="L783" s="530">
        <v>4</v>
      </c>
      <c r="M783" s="530">
        <v>1523.44</v>
      </c>
      <c r="N783" s="526">
        <v>1</v>
      </c>
      <c r="O783" s="526">
        <v>380.86</v>
      </c>
      <c r="P783" s="530">
        <v>3</v>
      </c>
      <c r="Q783" s="530">
        <v>1142.58</v>
      </c>
      <c r="R783" s="544">
        <v>0.74999999999999989</v>
      </c>
      <c r="S783" s="531">
        <v>380.85999999999996</v>
      </c>
    </row>
    <row r="784" spans="1:19" ht="14.4" customHeight="1" x14ac:dyDescent="0.3">
      <c r="A784" s="525" t="s">
        <v>2162</v>
      </c>
      <c r="B784" s="526" t="s">
        <v>2194</v>
      </c>
      <c r="C784" s="526" t="s">
        <v>516</v>
      </c>
      <c r="D784" s="526" t="s">
        <v>2150</v>
      </c>
      <c r="E784" s="526" t="s">
        <v>2166</v>
      </c>
      <c r="F784" s="526" t="s">
        <v>2472</v>
      </c>
      <c r="G784" s="526" t="s">
        <v>2473</v>
      </c>
      <c r="H784" s="530"/>
      <c r="I784" s="530"/>
      <c r="J784" s="526"/>
      <c r="K784" s="526"/>
      <c r="L784" s="530">
        <v>2</v>
      </c>
      <c r="M784" s="530">
        <v>76172.72</v>
      </c>
      <c r="N784" s="526">
        <v>1</v>
      </c>
      <c r="O784" s="526">
        <v>38086.36</v>
      </c>
      <c r="P784" s="530">
        <v>2</v>
      </c>
      <c r="Q784" s="530">
        <v>76172.72</v>
      </c>
      <c r="R784" s="544">
        <v>1</v>
      </c>
      <c r="S784" s="531">
        <v>38086.36</v>
      </c>
    </row>
    <row r="785" spans="1:19" ht="14.4" customHeight="1" x14ac:dyDescent="0.3">
      <c r="A785" s="525" t="s">
        <v>2162</v>
      </c>
      <c r="B785" s="526" t="s">
        <v>2194</v>
      </c>
      <c r="C785" s="526" t="s">
        <v>516</v>
      </c>
      <c r="D785" s="526" t="s">
        <v>2150</v>
      </c>
      <c r="E785" s="526" t="s">
        <v>2166</v>
      </c>
      <c r="F785" s="526" t="s">
        <v>2474</v>
      </c>
      <c r="G785" s="526" t="s">
        <v>2475</v>
      </c>
      <c r="H785" s="530">
        <v>1</v>
      </c>
      <c r="I785" s="530">
        <v>13465.47</v>
      </c>
      <c r="J785" s="526"/>
      <c r="K785" s="526">
        <v>13465.47</v>
      </c>
      <c r="L785" s="530"/>
      <c r="M785" s="530"/>
      <c r="N785" s="526"/>
      <c r="O785" s="526"/>
      <c r="P785" s="530"/>
      <c r="Q785" s="530"/>
      <c r="R785" s="544"/>
      <c r="S785" s="531"/>
    </row>
    <row r="786" spans="1:19" ht="14.4" customHeight="1" x14ac:dyDescent="0.3">
      <c r="A786" s="525" t="s">
        <v>2162</v>
      </c>
      <c r="B786" s="526" t="s">
        <v>2194</v>
      </c>
      <c r="C786" s="526" t="s">
        <v>516</v>
      </c>
      <c r="D786" s="526" t="s">
        <v>2150</v>
      </c>
      <c r="E786" s="526" t="s">
        <v>2166</v>
      </c>
      <c r="F786" s="526" t="s">
        <v>2476</v>
      </c>
      <c r="G786" s="526" t="s">
        <v>2477</v>
      </c>
      <c r="H786" s="530"/>
      <c r="I786" s="530"/>
      <c r="J786" s="526"/>
      <c r="K786" s="526"/>
      <c r="L786" s="530"/>
      <c r="M786" s="530"/>
      <c r="N786" s="526"/>
      <c r="O786" s="526"/>
      <c r="P786" s="530">
        <v>1</v>
      </c>
      <c r="Q786" s="530">
        <v>11015.5</v>
      </c>
      <c r="R786" s="544"/>
      <c r="S786" s="531">
        <v>11015.5</v>
      </c>
    </row>
    <row r="787" spans="1:19" ht="14.4" customHeight="1" x14ac:dyDescent="0.3">
      <c r="A787" s="525" t="s">
        <v>2162</v>
      </c>
      <c r="B787" s="526" t="s">
        <v>2194</v>
      </c>
      <c r="C787" s="526" t="s">
        <v>516</v>
      </c>
      <c r="D787" s="526" t="s">
        <v>2150</v>
      </c>
      <c r="E787" s="526" t="s">
        <v>2166</v>
      </c>
      <c r="F787" s="526" t="s">
        <v>2478</v>
      </c>
      <c r="G787" s="526" t="s">
        <v>2479</v>
      </c>
      <c r="H787" s="530">
        <v>2</v>
      </c>
      <c r="I787" s="530">
        <v>51776.1</v>
      </c>
      <c r="J787" s="526"/>
      <c r="K787" s="526">
        <v>25888.05</v>
      </c>
      <c r="L787" s="530"/>
      <c r="M787" s="530"/>
      <c r="N787" s="526"/>
      <c r="O787" s="526"/>
      <c r="P787" s="530">
        <v>2</v>
      </c>
      <c r="Q787" s="530">
        <v>51776.1</v>
      </c>
      <c r="R787" s="544"/>
      <c r="S787" s="531">
        <v>25888.05</v>
      </c>
    </row>
    <row r="788" spans="1:19" ht="14.4" customHeight="1" x14ac:dyDescent="0.3">
      <c r="A788" s="525" t="s">
        <v>2162</v>
      </c>
      <c r="B788" s="526" t="s">
        <v>2194</v>
      </c>
      <c r="C788" s="526" t="s">
        <v>516</v>
      </c>
      <c r="D788" s="526" t="s">
        <v>2150</v>
      </c>
      <c r="E788" s="526" t="s">
        <v>2166</v>
      </c>
      <c r="F788" s="526" t="s">
        <v>2480</v>
      </c>
      <c r="G788" s="526" t="s">
        <v>2481</v>
      </c>
      <c r="H788" s="530">
        <v>2</v>
      </c>
      <c r="I788" s="530">
        <v>60270</v>
      </c>
      <c r="J788" s="526"/>
      <c r="K788" s="526">
        <v>30135</v>
      </c>
      <c r="L788" s="530"/>
      <c r="M788" s="530"/>
      <c r="N788" s="526"/>
      <c r="O788" s="526"/>
      <c r="P788" s="530"/>
      <c r="Q788" s="530"/>
      <c r="R788" s="544"/>
      <c r="S788" s="531"/>
    </row>
    <row r="789" spans="1:19" ht="14.4" customHeight="1" x14ac:dyDescent="0.3">
      <c r="A789" s="525" t="s">
        <v>2162</v>
      </c>
      <c r="B789" s="526" t="s">
        <v>2194</v>
      </c>
      <c r="C789" s="526" t="s">
        <v>516</v>
      </c>
      <c r="D789" s="526" t="s">
        <v>2150</v>
      </c>
      <c r="E789" s="526" t="s">
        <v>2166</v>
      </c>
      <c r="F789" s="526" t="s">
        <v>2482</v>
      </c>
      <c r="G789" s="526" t="s">
        <v>2483</v>
      </c>
      <c r="H789" s="530"/>
      <c r="I789" s="530"/>
      <c r="J789" s="526"/>
      <c r="K789" s="526"/>
      <c r="L789" s="530">
        <v>1</v>
      </c>
      <c r="M789" s="530">
        <v>17527.810000000001</v>
      </c>
      <c r="N789" s="526">
        <v>1</v>
      </c>
      <c r="O789" s="526">
        <v>17527.810000000001</v>
      </c>
      <c r="P789" s="530"/>
      <c r="Q789" s="530"/>
      <c r="R789" s="544"/>
      <c r="S789" s="531"/>
    </row>
    <row r="790" spans="1:19" ht="14.4" customHeight="1" x14ac:dyDescent="0.3">
      <c r="A790" s="525" t="s">
        <v>2162</v>
      </c>
      <c r="B790" s="526" t="s">
        <v>2194</v>
      </c>
      <c r="C790" s="526" t="s">
        <v>516</v>
      </c>
      <c r="D790" s="526" t="s">
        <v>2150</v>
      </c>
      <c r="E790" s="526" t="s">
        <v>2166</v>
      </c>
      <c r="F790" s="526" t="s">
        <v>2484</v>
      </c>
      <c r="G790" s="526" t="s">
        <v>2485</v>
      </c>
      <c r="H790" s="530"/>
      <c r="I790" s="530"/>
      <c r="J790" s="526"/>
      <c r="K790" s="526"/>
      <c r="L790" s="530">
        <v>1</v>
      </c>
      <c r="M790" s="530">
        <v>310</v>
      </c>
      <c r="N790" s="526">
        <v>1</v>
      </c>
      <c r="O790" s="526">
        <v>310</v>
      </c>
      <c r="P790" s="530"/>
      <c r="Q790" s="530"/>
      <c r="R790" s="544"/>
      <c r="S790" s="531"/>
    </row>
    <row r="791" spans="1:19" ht="14.4" customHeight="1" x14ac:dyDescent="0.3">
      <c r="A791" s="525" t="s">
        <v>2162</v>
      </c>
      <c r="B791" s="526" t="s">
        <v>2194</v>
      </c>
      <c r="C791" s="526" t="s">
        <v>516</v>
      </c>
      <c r="D791" s="526" t="s">
        <v>2150</v>
      </c>
      <c r="E791" s="526" t="s">
        <v>2166</v>
      </c>
      <c r="F791" s="526" t="s">
        <v>2486</v>
      </c>
      <c r="G791" s="526" t="s">
        <v>2487</v>
      </c>
      <c r="H791" s="530">
        <v>1</v>
      </c>
      <c r="I791" s="530">
        <v>658.4</v>
      </c>
      <c r="J791" s="526"/>
      <c r="K791" s="526">
        <v>658.4</v>
      </c>
      <c r="L791" s="530"/>
      <c r="M791" s="530"/>
      <c r="N791" s="526"/>
      <c r="O791" s="526"/>
      <c r="P791" s="530"/>
      <c r="Q791" s="530"/>
      <c r="R791" s="544"/>
      <c r="S791" s="531"/>
    </row>
    <row r="792" spans="1:19" ht="14.4" customHeight="1" x14ac:dyDescent="0.3">
      <c r="A792" s="525" t="s">
        <v>2162</v>
      </c>
      <c r="B792" s="526" t="s">
        <v>2194</v>
      </c>
      <c r="C792" s="526" t="s">
        <v>516</v>
      </c>
      <c r="D792" s="526" t="s">
        <v>2150</v>
      </c>
      <c r="E792" s="526" t="s">
        <v>2166</v>
      </c>
      <c r="F792" s="526" t="s">
        <v>2488</v>
      </c>
      <c r="G792" s="526" t="s">
        <v>2489</v>
      </c>
      <c r="H792" s="530">
        <v>2</v>
      </c>
      <c r="I792" s="530">
        <v>4987.18</v>
      </c>
      <c r="J792" s="526">
        <v>1</v>
      </c>
      <c r="K792" s="526">
        <v>2493.59</v>
      </c>
      <c r="L792" s="530">
        <v>2</v>
      </c>
      <c r="M792" s="530">
        <v>4987.18</v>
      </c>
      <c r="N792" s="526">
        <v>1</v>
      </c>
      <c r="O792" s="526">
        <v>2493.59</v>
      </c>
      <c r="P792" s="530"/>
      <c r="Q792" s="530"/>
      <c r="R792" s="544"/>
      <c r="S792" s="531"/>
    </row>
    <row r="793" spans="1:19" ht="14.4" customHeight="1" x14ac:dyDescent="0.3">
      <c r="A793" s="525" t="s">
        <v>2162</v>
      </c>
      <c r="B793" s="526" t="s">
        <v>2194</v>
      </c>
      <c r="C793" s="526" t="s">
        <v>516</v>
      </c>
      <c r="D793" s="526" t="s">
        <v>2150</v>
      </c>
      <c r="E793" s="526" t="s">
        <v>2166</v>
      </c>
      <c r="F793" s="526" t="s">
        <v>2490</v>
      </c>
      <c r="G793" s="526" t="s">
        <v>2491</v>
      </c>
      <c r="H793" s="530">
        <v>1</v>
      </c>
      <c r="I793" s="530">
        <v>15600</v>
      </c>
      <c r="J793" s="526"/>
      <c r="K793" s="526">
        <v>15600</v>
      </c>
      <c r="L793" s="530"/>
      <c r="M793" s="530"/>
      <c r="N793" s="526"/>
      <c r="O793" s="526"/>
      <c r="P793" s="530"/>
      <c r="Q793" s="530"/>
      <c r="R793" s="544"/>
      <c r="S793" s="531"/>
    </row>
    <row r="794" spans="1:19" ht="14.4" customHeight="1" x14ac:dyDescent="0.3">
      <c r="A794" s="525" t="s">
        <v>2162</v>
      </c>
      <c r="B794" s="526" t="s">
        <v>2194</v>
      </c>
      <c r="C794" s="526" t="s">
        <v>516</v>
      </c>
      <c r="D794" s="526" t="s">
        <v>2150</v>
      </c>
      <c r="E794" s="526" t="s">
        <v>2166</v>
      </c>
      <c r="F794" s="526" t="s">
        <v>2492</v>
      </c>
      <c r="G794" s="526" t="s">
        <v>2396</v>
      </c>
      <c r="H794" s="530">
        <v>1</v>
      </c>
      <c r="I794" s="530">
        <v>8536.5499999999993</v>
      </c>
      <c r="J794" s="526"/>
      <c r="K794" s="526">
        <v>8536.5499999999993</v>
      </c>
      <c r="L794" s="530"/>
      <c r="M794" s="530"/>
      <c r="N794" s="526"/>
      <c r="O794" s="526"/>
      <c r="P794" s="530"/>
      <c r="Q794" s="530"/>
      <c r="R794" s="544"/>
      <c r="S794" s="531"/>
    </row>
    <row r="795" spans="1:19" ht="14.4" customHeight="1" x14ac:dyDescent="0.3">
      <c r="A795" s="525" t="s">
        <v>2162</v>
      </c>
      <c r="B795" s="526" t="s">
        <v>2194</v>
      </c>
      <c r="C795" s="526" t="s">
        <v>516</v>
      </c>
      <c r="D795" s="526" t="s">
        <v>2150</v>
      </c>
      <c r="E795" s="526" t="s">
        <v>2166</v>
      </c>
      <c r="F795" s="526" t="s">
        <v>2493</v>
      </c>
      <c r="G795" s="526" t="s">
        <v>2494</v>
      </c>
      <c r="H795" s="530">
        <v>1</v>
      </c>
      <c r="I795" s="530">
        <v>21000</v>
      </c>
      <c r="J795" s="526">
        <v>0.1111111111111111</v>
      </c>
      <c r="K795" s="526">
        <v>21000</v>
      </c>
      <c r="L795" s="530">
        <v>10</v>
      </c>
      <c r="M795" s="530">
        <v>189000</v>
      </c>
      <c r="N795" s="526">
        <v>1</v>
      </c>
      <c r="O795" s="526">
        <v>18900</v>
      </c>
      <c r="P795" s="530">
        <v>3</v>
      </c>
      <c r="Q795" s="530">
        <v>56700</v>
      </c>
      <c r="R795" s="544">
        <v>0.3</v>
      </c>
      <c r="S795" s="531">
        <v>18900</v>
      </c>
    </row>
    <row r="796" spans="1:19" ht="14.4" customHeight="1" x14ac:dyDescent="0.3">
      <c r="A796" s="525" t="s">
        <v>2162</v>
      </c>
      <c r="B796" s="526" t="s">
        <v>2194</v>
      </c>
      <c r="C796" s="526" t="s">
        <v>516</v>
      </c>
      <c r="D796" s="526" t="s">
        <v>2150</v>
      </c>
      <c r="E796" s="526" t="s">
        <v>2166</v>
      </c>
      <c r="F796" s="526" t="s">
        <v>2495</v>
      </c>
      <c r="G796" s="526" t="s">
        <v>2391</v>
      </c>
      <c r="H796" s="530"/>
      <c r="I796" s="530"/>
      <c r="J796" s="526"/>
      <c r="K796" s="526"/>
      <c r="L796" s="530"/>
      <c r="M796" s="530"/>
      <c r="N796" s="526"/>
      <c r="O796" s="526"/>
      <c r="P796" s="530">
        <v>1</v>
      </c>
      <c r="Q796" s="530">
        <v>1932.09</v>
      </c>
      <c r="R796" s="544"/>
      <c r="S796" s="531">
        <v>1932.09</v>
      </c>
    </row>
    <row r="797" spans="1:19" ht="14.4" customHeight="1" x14ac:dyDescent="0.3">
      <c r="A797" s="525" t="s">
        <v>2162</v>
      </c>
      <c r="B797" s="526" t="s">
        <v>2194</v>
      </c>
      <c r="C797" s="526" t="s">
        <v>516</v>
      </c>
      <c r="D797" s="526" t="s">
        <v>2150</v>
      </c>
      <c r="E797" s="526" t="s">
        <v>2166</v>
      </c>
      <c r="F797" s="526" t="s">
        <v>2496</v>
      </c>
      <c r="G797" s="526" t="s">
        <v>2497</v>
      </c>
      <c r="H797" s="530"/>
      <c r="I797" s="530"/>
      <c r="J797" s="526"/>
      <c r="K797" s="526"/>
      <c r="L797" s="530"/>
      <c r="M797" s="530"/>
      <c r="N797" s="526"/>
      <c r="O797" s="526"/>
      <c r="P797" s="530">
        <v>2</v>
      </c>
      <c r="Q797" s="530">
        <v>17720.78</v>
      </c>
      <c r="R797" s="544"/>
      <c r="S797" s="531">
        <v>8860.39</v>
      </c>
    </row>
    <row r="798" spans="1:19" ht="14.4" customHeight="1" x14ac:dyDescent="0.3">
      <c r="A798" s="525" t="s">
        <v>2162</v>
      </c>
      <c r="B798" s="526" t="s">
        <v>2194</v>
      </c>
      <c r="C798" s="526" t="s">
        <v>516</v>
      </c>
      <c r="D798" s="526" t="s">
        <v>2150</v>
      </c>
      <c r="E798" s="526" t="s">
        <v>2166</v>
      </c>
      <c r="F798" s="526" t="s">
        <v>2498</v>
      </c>
      <c r="G798" s="526" t="s">
        <v>2499</v>
      </c>
      <c r="H798" s="530"/>
      <c r="I798" s="530"/>
      <c r="J798" s="526"/>
      <c r="K798" s="526"/>
      <c r="L798" s="530"/>
      <c r="M798" s="530"/>
      <c r="N798" s="526"/>
      <c r="O798" s="526"/>
      <c r="P798" s="530">
        <v>1</v>
      </c>
      <c r="Q798" s="530">
        <v>5652.12</v>
      </c>
      <c r="R798" s="544"/>
      <c r="S798" s="531">
        <v>5652.12</v>
      </c>
    </row>
    <row r="799" spans="1:19" ht="14.4" customHeight="1" x14ac:dyDescent="0.3">
      <c r="A799" s="525" t="s">
        <v>2162</v>
      </c>
      <c r="B799" s="526" t="s">
        <v>2194</v>
      </c>
      <c r="C799" s="526" t="s">
        <v>516</v>
      </c>
      <c r="D799" s="526" t="s">
        <v>2150</v>
      </c>
      <c r="E799" s="526" t="s">
        <v>2175</v>
      </c>
      <c r="F799" s="526" t="s">
        <v>2257</v>
      </c>
      <c r="G799" s="526" t="s">
        <v>2258</v>
      </c>
      <c r="H799" s="530"/>
      <c r="I799" s="530"/>
      <c r="J799" s="526"/>
      <c r="K799" s="526"/>
      <c r="L799" s="530"/>
      <c r="M799" s="530"/>
      <c r="N799" s="526"/>
      <c r="O799" s="526"/>
      <c r="P799" s="530">
        <v>1</v>
      </c>
      <c r="Q799" s="530">
        <v>225</v>
      </c>
      <c r="R799" s="544"/>
      <c r="S799" s="531">
        <v>225</v>
      </c>
    </row>
    <row r="800" spans="1:19" ht="14.4" customHeight="1" x14ac:dyDescent="0.3">
      <c r="A800" s="525" t="s">
        <v>2162</v>
      </c>
      <c r="B800" s="526" t="s">
        <v>2194</v>
      </c>
      <c r="C800" s="526" t="s">
        <v>516</v>
      </c>
      <c r="D800" s="526" t="s">
        <v>2150</v>
      </c>
      <c r="E800" s="526" t="s">
        <v>2175</v>
      </c>
      <c r="F800" s="526" t="s">
        <v>2259</v>
      </c>
      <c r="G800" s="526" t="s">
        <v>2260</v>
      </c>
      <c r="H800" s="530"/>
      <c r="I800" s="530"/>
      <c r="J800" s="526"/>
      <c r="K800" s="526"/>
      <c r="L800" s="530"/>
      <c r="M800" s="530"/>
      <c r="N800" s="526"/>
      <c r="O800" s="526"/>
      <c r="P800" s="530">
        <v>1</v>
      </c>
      <c r="Q800" s="530">
        <v>626</v>
      </c>
      <c r="R800" s="544"/>
      <c r="S800" s="531">
        <v>626</v>
      </c>
    </row>
    <row r="801" spans="1:19" ht="14.4" customHeight="1" x14ac:dyDescent="0.3">
      <c r="A801" s="525" t="s">
        <v>2162</v>
      </c>
      <c r="B801" s="526" t="s">
        <v>2194</v>
      </c>
      <c r="C801" s="526" t="s">
        <v>516</v>
      </c>
      <c r="D801" s="526" t="s">
        <v>2150</v>
      </c>
      <c r="E801" s="526" t="s">
        <v>2175</v>
      </c>
      <c r="F801" s="526" t="s">
        <v>2271</v>
      </c>
      <c r="G801" s="526" t="s">
        <v>2272</v>
      </c>
      <c r="H801" s="530">
        <v>36</v>
      </c>
      <c r="I801" s="530">
        <v>11880</v>
      </c>
      <c r="J801" s="526"/>
      <c r="K801" s="526">
        <v>330</v>
      </c>
      <c r="L801" s="530"/>
      <c r="M801" s="530"/>
      <c r="N801" s="526"/>
      <c r="O801" s="526"/>
      <c r="P801" s="530">
        <v>1</v>
      </c>
      <c r="Q801" s="530">
        <v>350</v>
      </c>
      <c r="R801" s="544"/>
      <c r="S801" s="531">
        <v>350</v>
      </c>
    </row>
    <row r="802" spans="1:19" ht="14.4" customHeight="1" x14ac:dyDescent="0.3">
      <c r="A802" s="525" t="s">
        <v>2162</v>
      </c>
      <c r="B802" s="526" t="s">
        <v>2194</v>
      </c>
      <c r="C802" s="526" t="s">
        <v>516</v>
      </c>
      <c r="D802" s="526" t="s">
        <v>2150</v>
      </c>
      <c r="E802" s="526" t="s">
        <v>2175</v>
      </c>
      <c r="F802" s="526" t="s">
        <v>2500</v>
      </c>
      <c r="G802" s="526" t="s">
        <v>2501</v>
      </c>
      <c r="H802" s="530"/>
      <c r="I802" s="530"/>
      <c r="J802" s="526"/>
      <c r="K802" s="526"/>
      <c r="L802" s="530">
        <v>1</v>
      </c>
      <c r="M802" s="530">
        <v>4576</v>
      </c>
      <c r="N802" s="526">
        <v>1</v>
      </c>
      <c r="O802" s="526">
        <v>4576</v>
      </c>
      <c r="P802" s="530">
        <v>1</v>
      </c>
      <c r="Q802" s="530">
        <v>4576</v>
      </c>
      <c r="R802" s="544">
        <v>1</v>
      </c>
      <c r="S802" s="531">
        <v>4576</v>
      </c>
    </row>
    <row r="803" spans="1:19" ht="14.4" customHeight="1" x14ac:dyDescent="0.3">
      <c r="A803" s="525" t="s">
        <v>2162</v>
      </c>
      <c r="B803" s="526" t="s">
        <v>2194</v>
      </c>
      <c r="C803" s="526" t="s">
        <v>516</v>
      </c>
      <c r="D803" s="526" t="s">
        <v>2150</v>
      </c>
      <c r="E803" s="526" t="s">
        <v>2175</v>
      </c>
      <c r="F803" s="526" t="s">
        <v>2502</v>
      </c>
      <c r="G803" s="526" t="s">
        <v>2503</v>
      </c>
      <c r="H803" s="530">
        <v>5</v>
      </c>
      <c r="I803" s="530">
        <v>20695</v>
      </c>
      <c r="J803" s="526">
        <v>0.99399615754082615</v>
      </c>
      <c r="K803" s="526">
        <v>4139</v>
      </c>
      <c r="L803" s="530">
        <v>5</v>
      </c>
      <c r="M803" s="530">
        <v>20820</v>
      </c>
      <c r="N803" s="526">
        <v>1</v>
      </c>
      <c r="O803" s="526">
        <v>4164</v>
      </c>
      <c r="P803" s="530">
        <v>5</v>
      </c>
      <c r="Q803" s="530">
        <v>20820</v>
      </c>
      <c r="R803" s="544">
        <v>1</v>
      </c>
      <c r="S803" s="531">
        <v>4164</v>
      </c>
    </row>
    <row r="804" spans="1:19" ht="14.4" customHeight="1" x14ac:dyDescent="0.3">
      <c r="A804" s="525" t="s">
        <v>2162</v>
      </c>
      <c r="B804" s="526" t="s">
        <v>2194</v>
      </c>
      <c r="C804" s="526" t="s">
        <v>516</v>
      </c>
      <c r="D804" s="526" t="s">
        <v>2150</v>
      </c>
      <c r="E804" s="526" t="s">
        <v>2175</v>
      </c>
      <c r="F804" s="526" t="s">
        <v>2504</v>
      </c>
      <c r="G804" s="526" t="s">
        <v>2505</v>
      </c>
      <c r="H804" s="530">
        <v>9</v>
      </c>
      <c r="I804" s="530">
        <v>2511</v>
      </c>
      <c r="J804" s="526">
        <v>0.49293286219081273</v>
      </c>
      <c r="K804" s="526">
        <v>279</v>
      </c>
      <c r="L804" s="530">
        <v>18</v>
      </c>
      <c r="M804" s="530">
        <v>5094</v>
      </c>
      <c r="N804" s="526">
        <v>1</v>
      </c>
      <c r="O804" s="526">
        <v>283</v>
      </c>
      <c r="P804" s="530">
        <v>15</v>
      </c>
      <c r="Q804" s="530">
        <v>4245</v>
      </c>
      <c r="R804" s="544">
        <v>0.83333333333333337</v>
      </c>
      <c r="S804" s="531">
        <v>283</v>
      </c>
    </row>
    <row r="805" spans="1:19" ht="14.4" customHeight="1" x14ac:dyDescent="0.3">
      <c r="A805" s="525" t="s">
        <v>2162</v>
      </c>
      <c r="B805" s="526" t="s">
        <v>2194</v>
      </c>
      <c r="C805" s="526" t="s">
        <v>516</v>
      </c>
      <c r="D805" s="526" t="s">
        <v>2150</v>
      </c>
      <c r="E805" s="526" t="s">
        <v>2175</v>
      </c>
      <c r="F805" s="526" t="s">
        <v>2506</v>
      </c>
      <c r="G805" s="526" t="s">
        <v>2507</v>
      </c>
      <c r="H805" s="530">
        <v>23</v>
      </c>
      <c r="I805" s="530">
        <v>144072</v>
      </c>
      <c r="J805" s="526">
        <v>0.94999208735559426</v>
      </c>
      <c r="K805" s="526">
        <v>6264</v>
      </c>
      <c r="L805" s="530">
        <v>24</v>
      </c>
      <c r="M805" s="530">
        <v>151656</v>
      </c>
      <c r="N805" s="526">
        <v>1</v>
      </c>
      <c r="O805" s="526">
        <v>6319</v>
      </c>
      <c r="P805" s="530">
        <v>18</v>
      </c>
      <c r="Q805" s="530">
        <v>113760</v>
      </c>
      <c r="R805" s="544">
        <v>0.75011868966608641</v>
      </c>
      <c r="S805" s="531">
        <v>6320</v>
      </c>
    </row>
    <row r="806" spans="1:19" ht="14.4" customHeight="1" x14ac:dyDescent="0.3">
      <c r="A806" s="525" t="s">
        <v>2162</v>
      </c>
      <c r="B806" s="526" t="s">
        <v>2194</v>
      </c>
      <c r="C806" s="526" t="s">
        <v>516</v>
      </c>
      <c r="D806" s="526" t="s">
        <v>2150</v>
      </c>
      <c r="E806" s="526" t="s">
        <v>2175</v>
      </c>
      <c r="F806" s="526" t="s">
        <v>2508</v>
      </c>
      <c r="G806" s="526" t="s">
        <v>2509</v>
      </c>
      <c r="H806" s="530">
        <v>19</v>
      </c>
      <c r="I806" s="530">
        <v>29013</v>
      </c>
      <c r="J806" s="526">
        <v>1.416996336996337</v>
      </c>
      <c r="K806" s="526">
        <v>1527</v>
      </c>
      <c r="L806" s="530">
        <v>13</v>
      </c>
      <c r="M806" s="530">
        <v>20475</v>
      </c>
      <c r="N806" s="526">
        <v>1</v>
      </c>
      <c r="O806" s="526">
        <v>1575</v>
      </c>
      <c r="P806" s="530">
        <v>14</v>
      </c>
      <c r="Q806" s="530">
        <v>22050</v>
      </c>
      <c r="R806" s="544">
        <v>1.0769230769230769</v>
      </c>
      <c r="S806" s="531">
        <v>1575</v>
      </c>
    </row>
    <row r="807" spans="1:19" ht="14.4" customHeight="1" x14ac:dyDescent="0.3">
      <c r="A807" s="525" t="s">
        <v>2162</v>
      </c>
      <c r="B807" s="526" t="s">
        <v>2194</v>
      </c>
      <c r="C807" s="526" t="s">
        <v>516</v>
      </c>
      <c r="D807" s="526" t="s">
        <v>2150</v>
      </c>
      <c r="E807" s="526" t="s">
        <v>2175</v>
      </c>
      <c r="F807" s="526" t="s">
        <v>2510</v>
      </c>
      <c r="G807" s="526" t="s">
        <v>2511</v>
      </c>
      <c r="H807" s="530"/>
      <c r="I807" s="530"/>
      <c r="J807" s="526"/>
      <c r="K807" s="526"/>
      <c r="L807" s="530">
        <v>1</v>
      </c>
      <c r="M807" s="530">
        <v>15260</v>
      </c>
      <c r="N807" s="526">
        <v>1</v>
      </c>
      <c r="O807" s="526">
        <v>15260</v>
      </c>
      <c r="P807" s="530"/>
      <c r="Q807" s="530"/>
      <c r="R807" s="544"/>
      <c r="S807" s="531"/>
    </row>
    <row r="808" spans="1:19" ht="14.4" customHeight="1" x14ac:dyDescent="0.3">
      <c r="A808" s="525" t="s">
        <v>2162</v>
      </c>
      <c r="B808" s="526" t="s">
        <v>2194</v>
      </c>
      <c r="C808" s="526" t="s">
        <v>516</v>
      </c>
      <c r="D808" s="526" t="s">
        <v>2150</v>
      </c>
      <c r="E808" s="526" t="s">
        <v>2175</v>
      </c>
      <c r="F808" s="526" t="s">
        <v>2512</v>
      </c>
      <c r="G808" s="526" t="s">
        <v>2513</v>
      </c>
      <c r="H808" s="530">
        <v>68</v>
      </c>
      <c r="I808" s="530">
        <v>260032</v>
      </c>
      <c r="J808" s="526">
        <v>1.4333149597618786</v>
      </c>
      <c r="K808" s="526">
        <v>3824</v>
      </c>
      <c r="L808" s="530">
        <v>47</v>
      </c>
      <c r="M808" s="530">
        <v>181420</v>
      </c>
      <c r="N808" s="526">
        <v>1</v>
      </c>
      <c r="O808" s="526">
        <v>3860</v>
      </c>
      <c r="P808" s="530">
        <v>49</v>
      </c>
      <c r="Q808" s="530">
        <v>189140</v>
      </c>
      <c r="R808" s="544">
        <v>1.0425531914893618</v>
      </c>
      <c r="S808" s="531">
        <v>3860</v>
      </c>
    </row>
    <row r="809" spans="1:19" ht="14.4" customHeight="1" x14ac:dyDescent="0.3">
      <c r="A809" s="525" t="s">
        <v>2162</v>
      </c>
      <c r="B809" s="526" t="s">
        <v>2194</v>
      </c>
      <c r="C809" s="526" t="s">
        <v>516</v>
      </c>
      <c r="D809" s="526" t="s">
        <v>2150</v>
      </c>
      <c r="E809" s="526" t="s">
        <v>2175</v>
      </c>
      <c r="F809" s="526" t="s">
        <v>2514</v>
      </c>
      <c r="G809" s="526" t="s">
        <v>2515</v>
      </c>
      <c r="H809" s="530">
        <v>13</v>
      </c>
      <c r="I809" s="530">
        <v>67106</v>
      </c>
      <c r="J809" s="526">
        <v>0.46000822593912805</v>
      </c>
      <c r="K809" s="526">
        <v>5162</v>
      </c>
      <c r="L809" s="530">
        <v>28</v>
      </c>
      <c r="M809" s="530">
        <v>145880</v>
      </c>
      <c r="N809" s="526">
        <v>1</v>
      </c>
      <c r="O809" s="526">
        <v>5210</v>
      </c>
      <c r="P809" s="530">
        <v>18</v>
      </c>
      <c r="Q809" s="530">
        <v>93780</v>
      </c>
      <c r="R809" s="544">
        <v>0.6428571428571429</v>
      </c>
      <c r="S809" s="531">
        <v>5210</v>
      </c>
    </row>
    <row r="810" spans="1:19" ht="14.4" customHeight="1" x14ac:dyDescent="0.3">
      <c r="A810" s="525" t="s">
        <v>2162</v>
      </c>
      <c r="B810" s="526" t="s">
        <v>2194</v>
      </c>
      <c r="C810" s="526" t="s">
        <v>516</v>
      </c>
      <c r="D810" s="526" t="s">
        <v>2150</v>
      </c>
      <c r="E810" s="526" t="s">
        <v>2175</v>
      </c>
      <c r="F810" s="526" t="s">
        <v>2516</v>
      </c>
      <c r="G810" s="526" t="s">
        <v>2517</v>
      </c>
      <c r="H810" s="530">
        <v>56</v>
      </c>
      <c r="I810" s="530">
        <v>439768</v>
      </c>
      <c r="J810" s="526">
        <v>1.5854637223974763</v>
      </c>
      <c r="K810" s="526">
        <v>7853</v>
      </c>
      <c r="L810" s="530">
        <v>35</v>
      </c>
      <c r="M810" s="530">
        <v>277375</v>
      </c>
      <c r="N810" s="526">
        <v>1</v>
      </c>
      <c r="O810" s="526">
        <v>7925</v>
      </c>
      <c r="P810" s="530">
        <v>35</v>
      </c>
      <c r="Q810" s="530">
        <v>277410</v>
      </c>
      <c r="R810" s="544">
        <v>1.0001261829652996</v>
      </c>
      <c r="S810" s="531">
        <v>7926</v>
      </c>
    </row>
    <row r="811" spans="1:19" ht="14.4" customHeight="1" x14ac:dyDescent="0.3">
      <c r="A811" s="525" t="s">
        <v>2162</v>
      </c>
      <c r="B811" s="526" t="s">
        <v>2194</v>
      </c>
      <c r="C811" s="526" t="s">
        <v>516</v>
      </c>
      <c r="D811" s="526" t="s">
        <v>2150</v>
      </c>
      <c r="E811" s="526" t="s">
        <v>2175</v>
      </c>
      <c r="F811" s="526" t="s">
        <v>2518</v>
      </c>
      <c r="G811" s="526" t="s">
        <v>2519</v>
      </c>
      <c r="H811" s="530">
        <v>17</v>
      </c>
      <c r="I811" s="530">
        <v>28322</v>
      </c>
      <c r="J811" s="526">
        <v>0.97884841363102237</v>
      </c>
      <c r="K811" s="526">
        <v>1666</v>
      </c>
      <c r="L811" s="530">
        <v>17</v>
      </c>
      <c r="M811" s="530">
        <v>28934</v>
      </c>
      <c r="N811" s="526">
        <v>1</v>
      </c>
      <c r="O811" s="526">
        <v>1702</v>
      </c>
      <c r="P811" s="530">
        <v>11</v>
      </c>
      <c r="Q811" s="530">
        <v>18722</v>
      </c>
      <c r="R811" s="544">
        <v>0.6470588235294118</v>
      </c>
      <c r="S811" s="531">
        <v>1702</v>
      </c>
    </row>
    <row r="812" spans="1:19" ht="14.4" customHeight="1" x14ac:dyDescent="0.3">
      <c r="A812" s="525" t="s">
        <v>2162</v>
      </c>
      <c r="B812" s="526" t="s">
        <v>2194</v>
      </c>
      <c r="C812" s="526" t="s">
        <v>516</v>
      </c>
      <c r="D812" s="526" t="s">
        <v>2150</v>
      </c>
      <c r="E812" s="526" t="s">
        <v>2175</v>
      </c>
      <c r="F812" s="526" t="s">
        <v>2291</v>
      </c>
      <c r="G812" s="526" t="s">
        <v>2292</v>
      </c>
      <c r="H812" s="530">
        <v>24</v>
      </c>
      <c r="I812" s="530">
        <v>2520</v>
      </c>
      <c r="J812" s="526">
        <v>0.54054054054054057</v>
      </c>
      <c r="K812" s="526">
        <v>105</v>
      </c>
      <c r="L812" s="530">
        <v>42</v>
      </c>
      <c r="M812" s="530">
        <v>4662</v>
      </c>
      <c r="N812" s="526">
        <v>1</v>
      </c>
      <c r="O812" s="526">
        <v>111</v>
      </c>
      <c r="P812" s="530">
        <v>31</v>
      </c>
      <c r="Q812" s="530">
        <v>3441</v>
      </c>
      <c r="R812" s="544">
        <v>0.73809523809523814</v>
      </c>
      <c r="S812" s="531">
        <v>111</v>
      </c>
    </row>
    <row r="813" spans="1:19" ht="14.4" customHeight="1" x14ac:dyDescent="0.3">
      <c r="A813" s="525" t="s">
        <v>2162</v>
      </c>
      <c r="B813" s="526" t="s">
        <v>2194</v>
      </c>
      <c r="C813" s="526" t="s">
        <v>516</v>
      </c>
      <c r="D813" s="526" t="s">
        <v>2150</v>
      </c>
      <c r="E813" s="526" t="s">
        <v>2175</v>
      </c>
      <c r="F813" s="526" t="s">
        <v>2520</v>
      </c>
      <c r="G813" s="526" t="s">
        <v>2521</v>
      </c>
      <c r="H813" s="530"/>
      <c r="I813" s="530"/>
      <c r="J813" s="526"/>
      <c r="K813" s="526"/>
      <c r="L813" s="530">
        <v>1</v>
      </c>
      <c r="M813" s="530">
        <v>0</v>
      </c>
      <c r="N813" s="526"/>
      <c r="O813" s="526">
        <v>0</v>
      </c>
      <c r="P813" s="530"/>
      <c r="Q813" s="530"/>
      <c r="R813" s="544"/>
      <c r="S813" s="531"/>
    </row>
    <row r="814" spans="1:19" ht="14.4" customHeight="1" x14ac:dyDescent="0.3">
      <c r="A814" s="525" t="s">
        <v>2162</v>
      </c>
      <c r="B814" s="526" t="s">
        <v>2194</v>
      </c>
      <c r="C814" s="526" t="s">
        <v>516</v>
      </c>
      <c r="D814" s="526" t="s">
        <v>2150</v>
      </c>
      <c r="E814" s="526" t="s">
        <v>2175</v>
      </c>
      <c r="F814" s="526" t="s">
        <v>2293</v>
      </c>
      <c r="G814" s="526" t="s">
        <v>2294</v>
      </c>
      <c r="H814" s="530">
        <v>1</v>
      </c>
      <c r="I814" s="530">
        <v>752</v>
      </c>
      <c r="J814" s="526">
        <v>0.188</v>
      </c>
      <c r="K814" s="526">
        <v>752</v>
      </c>
      <c r="L814" s="530">
        <v>5</v>
      </c>
      <c r="M814" s="530">
        <v>4000</v>
      </c>
      <c r="N814" s="526">
        <v>1</v>
      </c>
      <c r="O814" s="526">
        <v>800</v>
      </c>
      <c r="P814" s="530">
        <v>16</v>
      </c>
      <c r="Q814" s="530">
        <v>12816</v>
      </c>
      <c r="R814" s="544">
        <v>3.2040000000000002</v>
      </c>
      <c r="S814" s="531">
        <v>801</v>
      </c>
    </row>
    <row r="815" spans="1:19" ht="14.4" customHeight="1" x14ac:dyDescent="0.3">
      <c r="A815" s="525" t="s">
        <v>2162</v>
      </c>
      <c r="B815" s="526" t="s">
        <v>2194</v>
      </c>
      <c r="C815" s="526" t="s">
        <v>516</v>
      </c>
      <c r="D815" s="526" t="s">
        <v>2150</v>
      </c>
      <c r="E815" s="526" t="s">
        <v>2175</v>
      </c>
      <c r="F815" s="526" t="s">
        <v>2295</v>
      </c>
      <c r="G815" s="526" t="s">
        <v>2296</v>
      </c>
      <c r="H815" s="530">
        <v>3</v>
      </c>
      <c r="I815" s="530">
        <v>525</v>
      </c>
      <c r="J815" s="526">
        <v>0.26964560862865949</v>
      </c>
      <c r="K815" s="526">
        <v>175</v>
      </c>
      <c r="L815" s="530">
        <v>11</v>
      </c>
      <c r="M815" s="530">
        <v>1947</v>
      </c>
      <c r="N815" s="526">
        <v>1</v>
      </c>
      <c r="O815" s="526">
        <v>177</v>
      </c>
      <c r="P815" s="530">
        <v>14</v>
      </c>
      <c r="Q815" s="530">
        <v>2478</v>
      </c>
      <c r="R815" s="544">
        <v>1.2727272727272727</v>
      </c>
      <c r="S815" s="531">
        <v>177</v>
      </c>
    </row>
    <row r="816" spans="1:19" ht="14.4" customHeight="1" x14ac:dyDescent="0.3">
      <c r="A816" s="525" t="s">
        <v>2162</v>
      </c>
      <c r="B816" s="526" t="s">
        <v>2194</v>
      </c>
      <c r="C816" s="526" t="s">
        <v>516</v>
      </c>
      <c r="D816" s="526" t="s">
        <v>2150</v>
      </c>
      <c r="E816" s="526" t="s">
        <v>2175</v>
      </c>
      <c r="F816" s="526" t="s">
        <v>2307</v>
      </c>
      <c r="G816" s="526" t="s">
        <v>2308</v>
      </c>
      <c r="H816" s="530">
        <v>49</v>
      </c>
      <c r="I816" s="530">
        <v>7252</v>
      </c>
      <c r="J816" s="526">
        <v>0.45719329214474846</v>
      </c>
      <c r="K816" s="526">
        <v>148</v>
      </c>
      <c r="L816" s="530">
        <v>103</v>
      </c>
      <c r="M816" s="530">
        <v>15862</v>
      </c>
      <c r="N816" s="526">
        <v>1</v>
      </c>
      <c r="O816" s="526">
        <v>154</v>
      </c>
      <c r="P816" s="530">
        <v>101</v>
      </c>
      <c r="Q816" s="530">
        <v>15554</v>
      </c>
      <c r="R816" s="544">
        <v>0.98058252427184467</v>
      </c>
      <c r="S816" s="531">
        <v>154</v>
      </c>
    </row>
    <row r="817" spans="1:19" ht="14.4" customHeight="1" x14ac:dyDescent="0.3">
      <c r="A817" s="525" t="s">
        <v>2162</v>
      </c>
      <c r="B817" s="526" t="s">
        <v>2194</v>
      </c>
      <c r="C817" s="526" t="s">
        <v>516</v>
      </c>
      <c r="D817" s="526" t="s">
        <v>2150</v>
      </c>
      <c r="E817" s="526" t="s">
        <v>2175</v>
      </c>
      <c r="F817" s="526" t="s">
        <v>2309</v>
      </c>
      <c r="G817" s="526" t="s">
        <v>2310</v>
      </c>
      <c r="H817" s="530"/>
      <c r="I817" s="530"/>
      <c r="J817" s="526"/>
      <c r="K817" s="526"/>
      <c r="L817" s="530">
        <v>1</v>
      </c>
      <c r="M817" s="530">
        <v>674</v>
      </c>
      <c r="N817" s="526">
        <v>1</v>
      </c>
      <c r="O817" s="526">
        <v>674</v>
      </c>
      <c r="P817" s="530"/>
      <c r="Q817" s="530"/>
      <c r="R817" s="544"/>
      <c r="S817" s="531"/>
    </row>
    <row r="818" spans="1:19" ht="14.4" customHeight="1" x14ac:dyDescent="0.3">
      <c r="A818" s="525" t="s">
        <v>2162</v>
      </c>
      <c r="B818" s="526" t="s">
        <v>2194</v>
      </c>
      <c r="C818" s="526" t="s">
        <v>516</v>
      </c>
      <c r="D818" s="526" t="s">
        <v>2150</v>
      </c>
      <c r="E818" s="526" t="s">
        <v>2175</v>
      </c>
      <c r="F818" s="526" t="s">
        <v>2522</v>
      </c>
      <c r="G818" s="526" t="s">
        <v>2523</v>
      </c>
      <c r="H818" s="530"/>
      <c r="I818" s="530"/>
      <c r="J818" s="526"/>
      <c r="K818" s="526"/>
      <c r="L818" s="530">
        <v>3</v>
      </c>
      <c r="M818" s="530">
        <v>6339</v>
      </c>
      <c r="N818" s="526">
        <v>1</v>
      </c>
      <c r="O818" s="526">
        <v>2113</v>
      </c>
      <c r="P818" s="530">
        <v>4</v>
      </c>
      <c r="Q818" s="530">
        <v>8452</v>
      </c>
      <c r="R818" s="544">
        <v>1.3333333333333333</v>
      </c>
      <c r="S818" s="531">
        <v>2113</v>
      </c>
    </row>
    <row r="819" spans="1:19" ht="14.4" customHeight="1" x14ac:dyDescent="0.3">
      <c r="A819" s="525" t="s">
        <v>2162</v>
      </c>
      <c r="B819" s="526" t="s">
        <v>2194</v>
      </c>
      <c r="C819" s="526" t="s">
        <v>516</v>
      </c>
      <c r="D819" s="526" t="s">
        <v>2150</v>
      </c>
      <c r="E819" s="526" t="s">
        <v>2175</v>
      </c>
      <c r="F819" s="526" t="s">
        <v>2319</v>
      </c>
      <c r="G819" s="526" t="s">
        <v>2320</v>
      </c>
      <c r="H819" s="530">
        <v>9</v>
      </c>
      <c r="I819" s="530">
        <v>3762</v>
      </c>
      <c r="J819" s="526">
        <v>8.830985915492958</v>
      </c>
      <c r="K819" s="526">
        <v>418</v>
      </c>
      <c r="L819" s="530">
        <v>1</v>
      </c>
      <c r="M819" s="530">
        <v>426</v>
      </c>
      <c r="N819" s="526">
        <v>1</v>
      </c>
      <c r="O819" s="526">
        <v>426</v>
      </c>
      <c r="P819" s="530">
        <v>2</v>
      </c>
      <c r="Q819" s="530">
        <v>852</v>
      </c>
      <c r="R819" s="544">
        <v>2</v>
      </c>
      <c r="S819" s="531">
        <v>426</v>
      </c>
    </row>
    <row r="820" spans="1:19" ht="14.4" customHeight="1" x14ac:dyDescent="0.3">
      <c r="A820" s="525" t="s">
        <v>2162</v>
      </c>
      <c r="B820" s="526" t="s">
        <v>2194</v>
      </c>
      <c r="C820" s="526" t="s">
        <v>516</v>
      </c>
      <c r="D820" s="526" t="s">
        <v>2150</v>
      </c>
      <c r="E820" s="526" t="s">
        <v>2175</v>
      </c>
      <c r="F820" s="526" t="s">
        <v>2321</v>
      </c>
      <c r="G820" s="526" t="s">
        <v>2322</v>
      </c>
      <c r="H820" s="530">
        <v>3</v>
      </c>
      <c r="I820" s="530">
        <v>777</v>
      </c>
      <c r="J820" s="526">
        <v>2.9320754716981132</v>
      </c>
      <c r="K820" s="526">
        <v>259</v>
      </c>
      <c r="L820" s="530">
        <v>1</v>
      </c>
      <c r="M820" s="530">
        <v>265</v>
      </c>
      <c r="N820" s="526">
        <v>1</v>
      </c>
      <c r="O820" s="526">
        <v>265</v>
      </c>
      <c r="P820" s="530">
        <v>4</v>
      </c>
      <c r="Q820" s="530">
        <v>1060</v>
      </c>
      <c r="R820" s="544">
        <v>4</v>
      </c>
      <c r="S820" s="531">
        <v>265</v>
      </c>
    </row>
    <row r="821" spans="1:19" ht="14.4" customHeight="1" x14ac:dyDescent="0.3">
      <c r="A821" s="525" t="s">
        <v>2162</v>
      </c>
      <c r="B821" s="526" t="s">
        <v>2194</v>
      </c>
      <c r="C821" s="526" t="s">
        <v>516</v>
      </c>
      <c r="D821" s="526" t="s">
        <v>2150</v>
      </c>
      <c r="E821" s="526" t="s">
        <v>2175</v>
      </c>
      <c r="F821" s="526" t="s">
        <v>2325</v>
      </c>
      <c r="G821" s="526" t="s">
        <v>2326</v>
      </c>
      <c r="H821" s="530">
        <v>2</v>
      </c>
      <c r="I821" s="530">
        <v>856</v>
      </c>
      <c r="J821" s="526"/>
      <c r="K821" s="526">
        <v>428</v>
      </c>
      <c r="L821" s="530"/>
      <c r="M821" s="530"/>
      <c r="N821" s="526"/>
      <c r="O821" s="526"/>
      <c r="P821" s="530"/>
      <c r="Q821" s="530"/>
      <c r="R821" s="544"/>
      <c r="S821" s="531"/>
    </row>
    <row r="822" spans="1:19" ht="14.4" customHeight="1" x14ac:dyDescent="0.3">
      <c r="A822" s="525" t="s">
        <v>2162</v>
      </c>
      <c r="B822" s="526" t="s">
        <v>2194</v>
      </c>
      <c r="C822" s="526" t="s">
        <v>516</v>
      </c>
      <c r="D822" s="526" t="s">
        <v>2150</v>
      </c>
      <c r="E822" s="526" t="s">
        <v>2175</v>
      </c>
      <c r="F822" s="526" t="s">
        <v>2524</v>
      </c>
      <c r="G822" s="526" t="s">
        <v>2513</v>
      </c>
      <c r="H822" s="530">
        <v>76</v>
      </c>
      <c r="I822" s="530">
        <v>142044</v>
      </c>
      <c r="J822" s="526">
        <v>1.5673993644067796</v>
      </c>
      <c r="K822" s="526">
        <v>1869</v>
      </c>
      <c r="L822" s="530">
        <v>48</v>
      </c>
      <c r="M822" s="530">
        <v>90624</v>
      </c>
      <c r="N822" s="526">
        <v>1</v>
      </c>
      <c r="O822" s="526">
        <v>1888</v>
      </c>
      <c r="P822" s="530">
        <v>56</v>
      </c>
      <c r="Q822" s="530">
        <v>105784</v>
      </c>
      <c r="R822" s="544">
        <v>1.167284604519774</v>
      </c>
      <c r="S822" s="531">
        <v>1889</v>
      </c>
    </row>
    <row r="823" spans="1:19" ht="14.4" customHeight="1" x14ac:dyDescent="0.3">
      <c r="A823" s="525" t="s">
        <v>2162</v>
      </c>
      <c r="B823" s="526" t="s">
        <v>2194</v>
      </c>
      <c r="C823" s="526" t="s">
        <v>516</v>
      </c>
      <c r="D823" s="526" t="s">
        <v>2150</v>
      </c>
      <c r="E823" s="526" t="s">
        <v>2175</v>
      </c>
      <c r="F823" s="526" t="s">
        <v>2525</v>
      </c>
      <c r="G823" s="526" t="s">
        <v>2526</v>
      </c>
      <c r="H823" s="530">
        <v>5</v>
      </c>
      <c r="I823" s="530">
        <v>48645</v>
      </c>
      <c r="J823" s="526">
        <v>1.6483684050015248</v>
      </c>
      <c r="K823" s="526">
        <v>9729</v>
      </c>
      <c r="L823" s="530">
        <v>3</v>
      </c>
      <c r="M823" s="530">
        <v>29511</v>
      </c>
      <c r="N823" s="526">
        <v>1</v>
      </c>
      <c r="O823" s="526">
        <v>9837</v>
      </c>
      <c r="P823" s="530">
        <v>3</v>
      </c>
      <c r="Q823" s="530">
        <v>29514</v>
      </c>
      <c r="R823" s="544">
        <v>1.0001016570092507</v>
      </c>
      <c r="S823" s="531">
        <v>9838</v>
      </c>
    </row>
    <row r="824" spans="1:19" ht="14.4" customHeight="1" x14ac:dyDescent="0.3">
      <c r="A824" s="525" t="s">
        <v>2162</v>
      </c>
      <c r="B824" s="526" t="s">
        <v>2194</v>
      </c>
      <c r="C824" s="526" t="s">
        <v>516</v>
      </c>
      <c r="D824" s="526" t="s">
        <v>2150</v>
      </c>
      <c r="E824" s="526" t="s">
        <v>2175</v>
      </c>
      <c r="F824" s="526" t="s">
        <v>2331</v>
      </c>
      <c r="G824" s="526" t="s">
        <v>2332</v>
      </c>
      <c r="H824" s="530">
        <v>7</v>
      </c>
      <c r="I824" s="530">
        <v>6419</v>
      </c>
      <c r="J824" s="526">
        <v>0.859994640943194</v>
      </c>
      <c r="K824" s="526">
        <v>917</v>
      </c>
      <c r="L824" s="530">
        <v>8</v>
      </c>
      <c r="M824" s="530">
        <v>7464</v>
      </c>
      <c r="N824" s="526">
        <v>1</v>
      </c>
      <c r="O824" s="526">
        <v>933</v>
      </c>
      <c r="P824" s="530">
        <v>5</v>
      </c>
      <c r="Q824" s="530">
        <v>4670</v>
      </c>
      <c r="R824" s="544">
        <v>0.62566988210075025</v>
      </c>
      <c r="S824" s="531">
        <v>934</v>
      </c>
    </row>
    <row r="825" spans="1:19" ht="14.4" customHeight="1" x14ac:dyDescent="0.3">
      <c r="A825" s="525" t="s">
        <v>2162</v>
      </c>
      <c r="B825" s="526" t="s">
        <v>2194</v>
      </c>
      <c r="C825" s="526" t="s">
        <v>516</v>
      </c>
      <c r="D825" s="526" t="s">
        <v>2150</v>
      </c>
      <c r="E825" s="526" t="s">
        <v>2175</v>
      </c>
      <c r="F825" s="526" t="s">
        <v>2335</v>
      </c>
      <c r="G825" s="526" t="s">
        <v>2336</v>
      </c>
      <c r="H825" s="530">
        <v>118</v>
      </c>
      <c r="I825" s="530">
        <v>991082</v>
      </c>
      <c r="J825" s="526">
        <v>1.0949815105959146</v>
      </c>
      <c r="K825" s="526">
        <v>8399</v>
      </c>
      <c r="L825" s="530">
        <v>107</v>
      </c>
      <c r="M825" s="530">
        <v>905113</v>
      </c>
      <c r="N825" s="526">
        <v>1</v>
      </c>
      <c r="O825" s="526">
        <v>8459</v>
      </c>
      <c r="P825" s="530">
        <v>115</v>
      </c>
      <c r="Q825" s="530">
        <v>972900</v>
      </c>
      <c r="R825" s="544">
        <v>1.0748934110989457</v>
      </c>
      <c r="S825" s="531">
        <v>8460</v>
      </c>
    </row>
    <row r="826" spans="1:19" ht="14.4" customHeight="1" x14ac:dyDescent="0.3">
      <c r="A826" s="525" t="s">
        <v>2162</v>
      </c>
      <c r="B826" s="526" t="s">
        <v>2194</v>
      </c>
      <c r="C826" s="526" t="s">
        <v>516</v>
      </c>
      <c r="D826" s="526" t="s">
        <v>2150</v>
      </c>
      <c r="E826" s="526" t="s">
        <v>2175</v>
      </c>
      <c r="F826" s="526" t="s">
        <v>2527</v>
      </c>
      <c r="G826" s="526" t="s">
        <v>2528</v>
      </c>
      <c r="H826" s="530">
        <v>1</v>
      </c>
      <c r="I826" s="530">
        <v>0</v>
      </c>
      <c r="J826" s="526"/>
      <c r="K826" s="526">
        <v>0</v>
      </c>
      <c r="L826" s="530"/>
      <c r="M826" s="530"/>
      <c r="N826" s="526"/>
      <c r="O826" s="526"/>
      <c r="P826" s="530"/>
      <c r="Q826" s="530"/>
      <c r="R826" s="544"/>
      <c r="S826" s="531"/>
    </row>
    <row r="827" spans="1:19" ht="14.4" customHeight="1" x14ac:dyDescent="0.3">
      <c r="A827" s="525" t="s">
        <v>2162</v>
      </c>
      <c r="B827" s="526" t="s">
        <v>2194</v>
      </c>
      <c r="C827" s="526" t="s">
        <v>516</v>
      </c>
      <c r="D827" s="526" t="s">
        <v>2150</v>
      </c>
      <c r="E827" s="526" t="s">
        <v>2175</v>
      </c>
      <c r="F827" s="526" t="s">
        <v>2529</v>
      </c>
      <c r="G827" s="526" t="s">
        <v>2530</v>
      </c>
      <c r="H827" s="530"/>
      <c r="I827" s="530"/>
      <c r="J827" s="526"/>
      <c r="K827" s="526"/>
      <c r="L827" s="530"/>
      <c r="M827" s="530"/>
      <c r="N827" s="526"/>
      <c r="O827" s="526"/>
      <c r="P827" s="530">
        <v>1</v>
      </c>
      <c r="Q827" s="530">
        <v>5753</v>
      </c>
      <c r="R827" s="544"/>
      <c r="S827" s="531">
        <v>5753</v>
      </c>
    </row>
    <row r="828" spans="1:19" ht="14.4" customHeight="1" x14ac:dyDescent="0.3">
      <c r="A828" s="525" t="s">
        <v>2162</v>
      </c>
      <c r="B828" s="526" t="s">
        <v>2194</v>
      </c>
      <c r="C828" s="526" t="s">
        <v>516</v>
      </c>
      <c r="D828" s="526" t="s">
        <v>2150</v>
      </c>
      <c r="E828" s="526" t="s">
        <v>2175</v>
      </c>
      <c r="F828" s="526" t="s">
        <v>2531</v>
      </c>
      <c r="G828" s="526" t="s">
        <v>2532</v>
      </c>
      <c r="H828" s="530">
        <v>8</v>
      </c>
      <c r="I828" s="530">
        <v>7352</v>
      </c>
      <c r="J828" s="526"/>
      <c r="K828" s="526">
        <v>919</v>
      </c>
      <c r="L828" s="530"/>
      <c r="M828" s="530"/>
      <c r="N828" s="526"/>
      <c r="O828" s="526"/>
      <c r="P828" s="530"/>
      <c r="Q828" s="530"/>
      <c r="R828" s="544"/>
      <c r="S828" s="531"/>
    </row>
    <row r="829" spans="1:19" ht="14.4" customHeight="1" x14ac:dyDescent="0.3">
      <c r="A829" s="525" t="s">
        <v>2162</v>
      </c>
      <c r="B829" s="526" t="s">
        <v>2194</v>
      </c>
      <c r="C829" s="526" t="s">
        <v>516</v>
      </c>
      <c r="D829" s="526" t="s">
        <v>2150</v>
      </c>
      <c r="E829" s="526" t="s">
        <v>2175</v>
      </c>
      <c r="F829" s="526" t="s">
        <v>2533</v>
      </c>
      <c r="G829" s="526" t="s">
        <v>2534</v>
      </c>
      <c r="H829" s="530"/>
      <c r="I829" s="530"/>
      <c r="J829" s="526"/>
      <c r="K829" s="526"/>
      <c r="L829" s="530">
        <v>2</v>
      </c>
      <c r="M829" s="530">
        <v>1160</v>
      </c>
      <c r="N829" s="526">
        <v>1</v>
      </c>
      <c r="O829" s="526">
        <v>580</v>
      </c>
      <c r="P829" s="530"/>
      <c r="Q829" s="530"/>
      <c r="R829" s="544"/>
      <c r="S829" s="531"/>
    </row>
    <row r="830" spans="1:19" ht="14.4" customHeight="1" thickBot="1" x14ac:dyDescent="0.35">
      <c r="A830" s="532" t="s">
        <v>2162</v>
      </c>
      <c r="B830" s="533" t="s">
        <v>2194</v>
      </c>
      <c r="C830" s="533" t="s">
        <v>516</v>
      </c>
      <c r="D830" s="533" t="s">
        <v>2150</v>
      </c>
      <c r="E830" s="533" t="s">
        <v>2175</v>
      </c>
      <c r="F830" s="533" t="s">
        <v>2535</v>
      </c>
      <c r="G830" s="533" t="s">
        <v>2536</v>
      </c>
      <c r="H830" s="537">
        <v>3</v>
      </c>
      <c r="I830" s="537">
        <v>0</v>
      </c>
      <c r="J830" s="533"/>
      <c r="K830" s="533">
        <v>0</v>
      </c>
      <c r="L830" s="537">
        <v>3</v>
      </c>
      <c r="M830" s="537">
        <v>0</v>
      </c>
      <c r="N830" s="533"/>
      <c r="O830" s="533">
        <v>0</v>
      </c>
      <c r="P830" s="537">
        <v>3</v>
      </c>
      <c r="Q830" s="537">
        <v>0</v>
      </c>
      <c r="R830" s="545"/>
      <c r="S830" s="538">
        <v>0</v>
      </c>
    </row>
  </sheetData>
  <autoFilter ref="A5:S5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outlinePr summaryRight="0"/>
    <pageSetUpPr fitToPage="1"/>
  </sheetPr>
  <dimension ref="A1:S33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outlineLevelCol="1" x14ac:dyDescent="0.3"/>
  <cols>
    <col min="1" max="1" width="46.6640625" style="160" bestFit="1" customWidth="1" collapsed="1"/>
    <col min="2" max="2" width="7.77734375" style="137" hidden="1" customWidth="1" outlineLevel="1"/>
    <col min="3" max="3" width="0.109375" style="160" hidden="1" customWidth="1"/>
    <col min="4" max="4" width="7.77734375" style="137" customWidth="1"/>
    <col min="5" max="5" width="5.44140625" style="160" hidden="1" customWidth="1"/>
    <col min="6" max="6" width="7.77734375" style="137" customWidth="1"/>
    <col min="7" max="7" width="7.77734375" style="243" customWidth="1" collapsed="1"/>
    <col min="8" max="8" width="7.77734375" style="137" hidden="1" customWidth="1" outlineLevel="1"/>
    <col min="9" max="9" width="5.44140625" style="160" hidden="1" customWidth="1"/>
    <col min="10" max="10" width="7.77734375" style="137" customWidth="1"/>
    <col min="11" max="11" width="5.44140625" style="160" hidden="1" customWidth="1"/>
    <col min="12" max="12" width="7.77734375" style="137" customWidth="1"/>
    <col min="13" max="13" width="7.77734375" style="243" customWidth="1" collapsed="1"/>
    <col min="14" max="14" width="7.77734375" style="137" hidden="1" customWidth="1" outlineLevel="1"/>
    <col min="15" max="15" width="5" style="160" hidden="1" customWidth="1"/>
    <col min="16" max="16" width="7.77734375" style="137" customWidth="1"/>
    <col min="17" max="17" width="5" style="160" hidden="1" customWidth="1"/>
    <col min="18" max="18" width="7.77734375" style="137" customWidth="1"/>
    <col min="19" max="19" width="7.77734375" style="243" customWidth="1"/>
    <col min="20" max="16384" width="8.88671875" style="160"/>
  </cols>
  <sheetData>
    <row r="1" spans="1:19" ht="18.600000000000001" customHeight="1" thickBot="1" x14ac:dyDescent="0.4">
      <c r="A1" s="392" t="s">
        <v>138</v>
      </c>
      <c r="B1" s="380"/>
      <c r="C1" s="380"/>
      <c r="D1" s="380"/>
      <c r="E1" s="380"/>
      <c r="F1" s="380"/>
      <c r="G1" s="380"/>
      <c r="H1" s="380"/>
      <c r="I1" s="380"/>
      <c r="J1" s="380"/>
      <c r="K1" s="380"/>
      <c r="L1" s="380"/>
      <c r="M1" s="380"/>
      <c r="N1" s="380"/>
      <c r="O1" s="380"/>
      <c r="P1" s="380"/>
      <c r="Q1" s="380"/>
      <c r="R1" s="380"/>
      <c r="S1" s="380"/>
    </row>
    <row r="2" spans="1:19" ht="14.4" customHeight="1" thickBot="1" x14ac:dyDescent="0.35">
      <c r="A2" s="272" t="s">
        <v>272</v>
      </c>
      <c r="B2" s="259"/>
      <c r="C2" s="142"/>
      <c r="D2" s="259"/>
      <c r="E2" s="142"/>
      <c r="F2" s="259"/>
      <c r="G2" s="260"/>
      <c r="H2" s="259"/>
      <c r="I2" s="142"/>
      <c r="J2" s="259"/>
      <c r="K2" s="142"/>
      <c r="L2" s="259"/>
      <c r="M2" s="260"/>
      <c r="N2" s="259"/>
      <c r="O2" s="142"/>
      <c r="P2" s="259"/>
      <c r="Q2" s="142"/>
      <c r="R2" s="259"/>
      <c r="S2" s="260"/>
    </row>
    <row r="3" spans="1:19" ht="14.4" customHeight="1" thickBot="1" x14ac:dyDescent="0.35">
      <c r="A3" s="253" t="s">
        <v>140</v>
      </c>
      <c r="B3" s="254">
        <f>SUBTOTAL(9,B6:B1048576)</f>
        <v>48557432</v>
      </c>
      <c r="C3" s="255">
        <f t="shared" ref="C3:R3" si="0">SUBTOTAL(9,C6:C1048576)</f>
        <v>29.607669438921494</v>
      </c>
      <c r="D3" s="255">
        <f t="shared" si="0"/>
        <v>50741026</v>
      </c>
      <c r="E3" s="255">
        <f t="shared" si="0"/>
        <v>26</v>
      </c>
      <c r="F3" s="255">
        <f t="shared" si="0"/>
        <v>49091496</v>
      </c>
      <c r="G3" s="258">
        <f>IF(D3&lt;&gt;0,F3/D3,"")</f>
        <v>0.96749119735970657</v>
      </c>
      <c r="H3" s="254">
        <f t="shared" si="0"/>
        <v>33530379.129999995</v>
      </c>
      <c r="I3" s="255">
        <f t="shared" si="0"/>
        <v>-849.87010201689907</v>
      </c>
      <c r="J3" s="255">
        <f t="shared" si="0"/>
        <v>40446263.940000013</v>
      </c>
      <c r="K3" s="255">
        <f t="shared" si="0"/>
        <v>25</v>
      </c>
      <c r="L3" s="255">
        <f t="shared" si="0"/>
        <v>38941628.149999999</v>
      </c>
      <c r="M3" s="256">
        <f>IF(J3&lt;&gt;0,L3/J3,"")</f>
        <v>0.96279914030546643</v>
      </c>
      <c r="N3" s="257">
        <f t="shared" si="0"/>
        <v>0</v>
      </c>
      <c r="O3" s="255">
        <f t="shared" si="0"/>
        <v>0</v>
      </c>
      <c r="P3" s="255">
        <f t="shared" si="0"/>
        <v>0</v>
      </c>
      <c r="Q3" s="255">
        <f t="shared" si="0"/>
        <v>0</v>
      </c>
      <c r="R3" s="255">
        <f t="shared" si="0"/>
        <v>0</v>
      </c>
      <c r="S3" s="256" t="str">
        <f>IF(P3&lt;&gt;0,R3/P3,"")</f>
        <v/>
      </c>
    </row>
    <row r="4" spans="1:19" ht="14.4" customHeight="1" x14ac:dyDescent="0.3">
      <c r="A4" s="455" t="s">
        <v>114</v>
      </c>
      <c r="B4" s="456" t="s">
        <v>108</v>
      </c>
      <c r="C4" s="457"/>
      <c r="D4" s="457"/>
      <c r="E4" s="457"/>
      <c r="F4" s="457"/>
      <c r="G4" s="459"/>
      <c r="H4" s="456" t="s">
        <v>109</v>
      </c>
      <c r="I4" s="457"/>
      <c r="J4" s="457"/>
      <c r="K4" s="457"/>
      <c r="L4" s="457"/>
      <c r="M4" s="459"/>
      <c r="N4" s="456" t="s">
        <v>110</v>
      </c>
      <c r="O4" s="457"/>
      <c r="P4" s="457"/>
      <c r="Q4" s="457"/>
      <c r="R4" s="457"/>
      <c r="S4" s="459"/>
    </row>
    <row r="5" spans="1:19" ht="14.4" customHeight="1" thickBot="1" x14ac:dyDescent="0.35">
      <c r="A5" s="622"/>
      <c r="B5" s="623">
        <v>2015</v>
      </c>
      <c r="C5" s="624"/>
      <c r="D5" s="624">
        <v>2016</v>
      </c>
      <c r="E5" s="624"/>
      <c r="F5" s="624">
        <v>2017</v>
      </c>
      <c r="G5" s="662" t="s">
        <v>2</v>
      </c>
      <c r="H5" s="623">
        <v>2015</v>
      </c>
      <c r="I5" s="624"/>
      <c r="J5" s="624">
        <v>2016</v>
      </c>
      <c r="K5" s="624"/>
      <c r="L5" s="624">
        <v>2017</v>
      </c>
      <c r="M5" s="662" t="s">
        <v>2</v>
      </c>
      <c r="N5" s="623">
        <v>2015</v>
      </c>
      <c r="O5" s="624"/>
      <c r="P5" s="624">
        <v>2016</v>
      </c>
      <c r="Q5" s="624"/>
      <c r="R5" s="624">
        <v>2017</v>
      </c>
      <c r="S5" s="662" t="s">
        <v>2</v>
      </c>
    </row>
    <row r="6" spans="1:19" ht="14.4" customHeight="1" x14ac:dyDescent="0.3">
      <c r="A6" s="617" t="s">
        <v>2539</v>
      </c>
      <c r="B6" s="644">
        <v>2550739</v>
      </c>
      <c r="C6" s="603">
        <v>0.92274018570282845</v>
      </c>
      <c r="D6" s="644">
        <v>2764309</v>
      </c>
      <c r="E6" s="603">
        <v>1</v>
      </c>
      <c r="F6" s="644">
        <v>2882316</v>
      </c>
      <c r="G6" s="608">
        <v>1.0426895111942984</v>
      </c>
      <c r="H6" s="644">
        <v>561105.64000000013</v>
      </c>
      <c r="I6" s="603">
        <v>0.7197702453871061</v>
      </c>
      <c r="J6" s="644">
        <v>779562.15000000014</v>
      </c>
      <c r="K6" s="603">
        <v>1</v>
      </c>
      <c r="L6" s="644">
        <v>920448.13000000059</v>
      </c>
      <c r="M6" s="608">
        <v>1.1807245002851927</v>
      </c>
      <c r="N6" s="644"/>
      <c r="O6" s="603"/>
      <c r="P6" s="644"/>
      <c r="Q6" s="603"/>
      <c r="R6" s="644"/>
      <c r="S6" s="153"/>
    </row>
    <row r="7" spans="1:19" ht="14.4" customHeight="1" x14ac:dyDescent="0.3">
      <c r="A7" s="556" t="s">
        <v>2540</v>
      </c>
      <c r="B7" s="646">
        <v>2438157</v>
      </c>
      <c r="C7" s="526">
        <v>0.80194223295941369</v>
      </c>
      <c r="D7" s="646">
        <v>3040315</v>
      </c>
      <c r="E7" s="526">
        <v>1</v>
      </c>
      <c r="F7" s="646">
        <v>2406337</v>
      </c>
      <c r="G7" s="544">
        <v>0.79147621216880493</v>
      </c>
      <c r="H7" s="646">
        <v>1901078.1699999997</v>
      </c>
      <c r="I7" s="526">
        <v>0.54437515698105943</v>
      </c>
      <c r="J7" s="646">
        <v>3492220.6600000011</v>
      </c>
      <c r="K7" s="526">
        <v>1</v>
      </c>
      <c r="L7" s="646">
        <v>1958307.4600000011</v>
      </c>
      <c r="M7" s="544">
        <v>0.56076280701002457</v>
      </c>
      <c r="N7" s="646"/>
      <c r="O7" s="526"/>
      <c r="P7" s="646"/>
      <c r="Q7" s="526"/>
      <c r="R7" s="646"/>
      <c r="S7" s="567"/>
    </row>
    <row r="8" spans="1:19" ht="14.4" customHeight="1" x14ac:dyDescent="0.3">
      <c r="A8" s="556" t="s">
        <v>2541</v>
      </c>
      <c r="B8" s="646">
        <v>2508423</v>
      </c>
      <c r="C8" s="526">
        <v>0.96233301081943334</v>
      </c>
      <c r="D8" s="646">
        <v>2606606</v>
      </c>
      <c r="E8" s="526">
        <v>1</v>
      </c>
      <c r="F8" s="646">
        <v>2747724</v>
      </c>
      <c r="G8" s="544">
        <v>1.0541386001566788</v>
      </c>
      <c r="H8" s="646">
        <v>461797.03000000009</v>
      </c>
      <c r="I8" s="526">
        <v>0.73343245164381121</v>
      </c>
      <c r="J8" s="646">
        <v>629638.11999999988</v>
      </c>
      <c r="K8" s="526">
        <v>1</v>
      </c>
      <c r="L8" s="646">
        <v>855491.58000000019</v>
      </c>
      <c r="M8" s="544">
        <v>1.3587035994580512</v>
      </c>
      <c r="N8" s="646"/>
      <c r="O8" s="526"/>
      <c r="P8" s="646"/>
      <c r="Q8" s="526"/>
      <c r="R8" s="646"/>
      <c r="S8" s="567"/>
    </row>
    <row r="9" spans="1:19" ht="14.4" customHeight="1" x14ac:dyDescent="0.3">
      <c r="A9" s="556" t="s">
        <v>2542</v>
      </c>
      <c r="B9" s="646">
        <v>1791747</v>
      </c>
      <c r="C9" s="526">
        <v>1.0692943272252011</v>
      </c>
      <c r="D9" s="646">
        <v>1675635</v>
      </c>
      <c r="E9" s="526">
        <v>1</v>
      </c>
      <c r="F9" s="646">
        <v>1782780</v>
      </c>
      <c r="G9" s="544">
        <v>1.0639429231306341</v>
      </c>
      <c r="H9" s="646">
        <v>1950776.1699999997</v>
      </c>
      <c r="I9" s="526">
        <v>1.1254590319888687</v>
      </c>
      <c r="J9" s="646">
        <v>1733316.0200000009</v>
      </c>
      <c r="K9" s="526">
        <v>1</v>
      </c>
      <c r="L9" s="646">
        <v>1587172.9499999983</v>
      </c>
      <c r="M9" s="544">
        <v>0.91568584821595167</v>
      </c>
      <c r="N9" s="646"/>
      <c r="O9" s="526"/>
      <c r="P9" s="646"/>
      <c r="Q9" s="526"/>
      <c r="R9" s="646"/>
      <c r="S9" s="567"/>
    </row>
    <row r="10" spans="1:19" ht="14.4" customHeight="1" x14ac:dyDescent="0.3">
      <c r="A10" s="556" t="s">
        <v>2543</v>
      </c>
      <c r="B10" s="646">
        <v>11810409</v>
      </c>
      <c r="C10" s="526">
        <v>1.0510372604278686</v>
      </c>
      <c r="D10" s="646">
        <v>11236908</v>
      </c>
      <c r="E10" s="526">
        <v>1</v>
      </c>
      <c r="F10" s="646">
        <v>10807695</v>
      </c>
      <c r="G10" s="544">
        <v>0.96180328254000125</v>
      </c>
      <c r="H10" s="646">
        <v>15841190.569999998</v>
      </c>
      <c r="I10" s="526">
        <v>0.98008362316127695</v>
      </c>
      <c r="J10" s="646">
        <v>16163100.980000012</v>
      </c>
      <c r="K10" s="526">
        <v>1</v>
      </c>
      <c r="L10" s="646">
        <v>16606094.230000008</v>
      </c>
      <c r="M10" s="544">
        <v>1.0274076893133408</v>
      </c>
      <c r="N10" s="646"/>
      <c r="O10" s="526"/>
      <c r="P10" s="646"/>
      <c r="Q10" s="526"/>
      <c r="R10" s="646"/>
      <c r="S10" s="567"/>
    </row>
    <row r="11" spans="1:19" ht="14.4" customHeight="1" x14ac:dyDescent="0.3">
      <c r="A11" s="556" t="s">
        <v>2544</v>
      </c>
      <c r="B11" s="646">
        <v>3682230</v>
      </c>
      <c r="C11" s="526">
        <v>0.96160204070440658</v>
      </c>
      <c r="D11" s="646">
        <v>3829266</v>
      </c>
      <c r="E11" s="526">
        <v>1</v>
      </c>
      <c r="F11" s="646">
        <v>3529894</v>
      </c>
      <c r="G11" s="544">
        <v>0.92182000414700882</v>
      </c>
      <c r="H11" s="646">
        <v>2825612.2799999993</v>
      </c>
      <c r="I11" s="526">
        <v>0.72263287319683922</v>
      </c>
      <c r="J11" s="646">
        <v>3910162.939999999</v>
      </c>
      <c r="K11" s="526">
        <v>1</v>
      </c>
      <c r="L11" s="646">
        <v>4194297.8199999975</v>
      </c>
      <c r="M11" s="544">
        <v>1.0726657390906575</v>
      </c>
      <c r="N11" s="646"/>
      <c r="O11" s="526"/>
      <c r="P11" s="646"/>
      <c r="Q11" s="526"/>
      <c r="R11" s="646"/>
      <c r="S11" s="567"/>
    </row>
    <row r="12" spans="1:19" ht="14.4" customHeight="1" x14ac:dyDescent="0.3">
      <c r="A12" s="556" t="s">
        <v>2545</v>
      </c>
      <c r="B12" s="646">
        <v>946587</v>
      </c>
      <c r="C12" s="526">
        <v>0.81691342980627168</v>
      </c>
      <c r="D12" s="646">
        <v>1158736</v>
      </c>
      <c r="E12" s="526">
        <v>1</v>
      </c>
      <c r="F12" s="646">
        <v>971413</v>
      </c>
      <c r="G12" s="544">
        <v>0.83833849988263076</v>
      </c>
      <c r="H12" s="646">
        <v>603317.06999999995</v>
      </c>
      <c r="I12" s="526">
        <v>0.9545021340342541</v>
      </c>
      <c r="J12" s="646">
        <v>632075.14</v>
      </c>
      <c r="K12" s="526">
        <v>1</v>
      </c>
      <c r="L12" s="646">
        <v>302393.10999999993</v>
      </c>
      <c r="M12" s="544">
        <v>0.47841323105983874</v>
      </c>
      <c r="N12" s="646"/>
      <c r="O12" s="526"/>
      <c r="P12" s="646"/>
      <c r="Q12" s="526"/>
      <c r="R12" s="646"/>
      <c r="S12" s="567"/>
    </row>
    <row r="13" spans="1:19" ht="14.4" customHeight="1" x14ac:dyDescent="0.3">
      <c r="A13" s="556" t="s">
        <v>2546</v>
      </c>
      <c r="B13" s="646">
        <v>128337</v>
      </c>
      <c r="C13" s="526">
        <v>0.28052109859124141</v>
      </c>
      <c r="D13" s="646">
        <v>457495</v>
      </c>
      <c r="E13" s="526">
        <v>1</v>
      </c>
      <c r="F13" s="646">
        <v>496763</v>
      </c>
      <c r="G13" s="544">
        <v>1.0858326320506235</v>
      </c>
      <c r="H13" s="646">
        <v>23924.38</v>
      </c>
      <c r="I13" s="526">
        <v>3.7236259285259456E-2</v>
      </c>
      <c r="J13" s="646">
        <v>642502.24000000011</v>
      </c>
      <c r="K13" s="526">
        <v>1</v>
      </c>
      <c r="L13" s="646">
        <v>296284.31</v>
      </c>
      <c r="M13" s="544">
        <v>0.46114128722726311</v>
      </c>
      <c r="N13" s="646"/>
      <c r="O13" s="526"/>
      <c r="P13" s="646"/>
      <c r="Q13" s="526"/>
      <c r="R13" s="646"/>
      <c r="S13" s="567"/>
    </row>
    <row r="14" spans="1:19" ht="14.4" customHeight="1" x14ac:dyDescent="0.3">
      <c r="A14" s="556" t="s">
        <v>2547</v>
      </c>
      <c r="B14" s="646">
        <v>158566</v>
      </c>
      <c r="C14" s="526">
        <v>0.97051712846501781</v>
      </c>
      <c r="D14" s="646">
        <v>163383</v>
      </c>
      <c r="E14" s="526">
        <v>1</v>
      </c>
      <c r="F14" s="646">
        <v>232834</v>
      </c>
      <c r="G14" s="544">
        <v>1.4250809447739361</v>
      </c>
      <c r="H14" s="646">
        <v>2669.1700000000005</v>
      </c>
      <c r="I14" s="526">
        <v>2.5225827182429055</v>
      </c>
      <c r="J14" s="646">
        <v>1058.1099999999999</v>
      </c>
      <c r="K14" s="526">
        <v>1</v>
      </c>
      <c r="L14" s="646">
        <v>4705.6200000000008</v>
      </c>
      <c r="M14" s="544">
        <v>4.4471935810076468</v>
      </c>
      <c r="N14" s="646"/>
      <c r="O14" s="526"/>
      <c r="P14" s="646"/>
      <c r="Q14" s="526"/>
      <c r="R14" s="646"/>
      <c r="S14" s="567"/>
    </row>
    <row r="15" spans="1:19" ht="14.4" customHeight="1" x14ac:dyDescent="0.3">
      <c r="A15" s="556" t="s">
        <v>2548</v>
      </c>
      <c r="B15" s="646">
        <v>1429123</v>
      </c>
      <c r="C15" s="526">
        <v>0.93873954354516109</v>
      </c>
      <c r="D15" s="646">
        <v>1522385</v>
      </c>
      <c r="E15" s="526">
        <v>1</v>
      </c>
      <c r="F15" s="646">
        <v>1564159</v>
      </c>
      <c r="G15" s="544">
        <v>1.0274398394624225</v>
      </c>
      <c r="H15" s="646">
        <v>125274.29999999999</v>
      </c>
      <c r="I15" s="526">
        <v>0.30996357020051613</v>
      </c>
      <c r="J15" s="646">
        <v>404158.1399999999</v>
      </c>
      <c r="K15" s="526">
        <v>1</v>
      </c>
      <c r="L15" s="646">
        <v>342915.15</v>
      </c>
      <c r="M15" s="544">
        <v>0.84846775571562194</v>
      </c>
      <c r="N15" s="646"/>
      <c r="O15" s="526"/>
      <c r="P15" s="646"/>
      <c r="Q15" s="526"/>
      <c r="R15" s="646"/>
      <c r="S15" s="567"/>
    </row>
    <row r="16" spans="1:19" ht="14.4" customHeight="1" x14ac:dyDescent="0.3">
      <c r="A16" s="556" t="s">
        <v>2549</v>
      </c>
      <c r="B16" s="646">
        <v>489386</v>
      </c>
      <c r="C16" s="526">
        <v>0.81486378031683027</v>
      </c>
      <c r="D16" s="646">
        <v>600574</v>
      </c>
      <c r="E16" s="526">
        <v>1</v>
      </c>
      <c r="F16" s="646">
        <v>536194</v>
      </c>
      <c r="G16" s="544">
        <v>0.89280255222503802</v>
      </c>
      <c r="H16" s="646">
        <v>3644</v>
      </c>
      <c r="I16" s="526">
        <v>4.1029706002564927E-2</v>
      </c>
      <c r="J16" s="646">
        <v>88813.699999999983</v>
      </c>
      <c r="K16" s="526">
        <v>1</v>
      </c>
      <c r="L16" s="646">
        <v>10850.559999999998</v>
      </c>
      <c r="M16" s="544">
        <v>0.12217214236091954</v>
      </c>
      <c r="N16" s="646"/>
      <c r="O16" s="526"/>
      <c r="P16" s="646"/>
      <c r="Q16" s="526"/>
      <c r="R16" s="646"/>
      <c r="S16" s="567"/>
    </row>
    <row r="17" spans="1:19" ht="14.4" customHeight="1" x14ac:dyDescent="0.3">
      <c r="A17" s="556" t="s">
        <v>2550</v>
      </c>
      <c r="B17" s="646">
        <v>696227</v>
      </c>
      <c r="C17" s="526">
        <v>1.1360275821107886</v>
      </c>
      <c r="D17" s="646">
        <v>612861</v>
      </c>
      <c r="E17" s="526">
        <v>1</v>
      </c>
      <c r="F17" s="646">
        <v>621635</v>
      </c>
      <c r="G17" s="544">
        <v>1.0143164600129557</v>
      </c>
      <c r="H17" s="646">
        <v>169136.25</v>
      </c>
      <c r="I17" s="526">
        <v>1.3123500354281847</v>
      </c>
      <c r="J17" s="646">
        <v>128880.43999999997</v>
      </c>
      <c r="K17" s="526">
        <v>1</v>
      </c>
      <c r="L17" s="646">
        <v>63142.320000000029</v>
      </c>
      <c r="M17" s="544">
        <v>0.48992942606341228</v>
      </c>
      <c r="N17" s="646"/>
      <c r="O17" s="526"/>
      <c r="P17" s="646"/>
      <c r="Q17" s="526"/>
      <c r="R17" s="646"/>
      <c r="S17" s="567"/>
    </row>
    <row r="18" spans="1:19" ht="14.4" customHeight="1" x14ac:dyDescent="0.3">
      <c r="A18" s="556" t="s">
        <v>2551</v>
      </c>
      <c r="B18" s="646">
        <v>280357</v>
      </c>
      <c r="C18" s="526">
        <v>1.3124590378817669</v>
      </c>
      <c r="D18" s="646">
        <v>213612</v>
      </c>
      <c r="E18" s="526">
        <v>1</v>
      </c>
      <c r="F18" s="646">
        <v>242142</v>
      </c>
      <c r="G18" s="544">
        <v>1.133559912364474</v>
      </c>
      <c r="H18" s="646">
        <v>50839.520000000004</v>
      </c>
      <c r="I18" s="526">
        <v>0.31262093499015797</v>
      </c>
      <c r="J18" s="646">
        <v>162623.53</v>
      </c>
      <c r="K18" s="526">
        <v>1</v>
      </c>
      <c r="L18" s="646">
        <v>243088.42000000007</v>
      </c>
      <c r="M18" s="544">
        <v>1.4947924202604634</v>
      </c>
      <c r="N18" s="646"/>
      <c r="O18" s="526"/>
      <c r="P18" s="646"/>
      <c r="Q18" s="526"/>
      <c r="R18" s="646"/>
      <c r="S18" s="567"/>
    </row>
    <row r="19" spans="1:19" ht="14.4" customHeight="1" x14ac:dyDescent="0.3">
      <c r="A19" s="556" t="s">
        <v>2552</v>
      </c>
      <c r="B19" s="646">
        <v>51035</v>
      </c>
      <c r="C19" s="526">
        <v>1.313405563991044</v>
      </c>
      <c r="D19" s="646">
        <v>38857</v>
      </c>
      <c r="E19" s="526">
        <v>1</v>
      </c>
      <c r="F19" s="646">
        <v>27538</v>
      </c>
      <c r="G19" s="544">
        <v>0.70870113493064313</v>
      </c>
      <c r="H19" s="646">
        <v>2682.64</v>
      </c>
      <c r="I19" s="526">
        <v>5.826632783823114</v>
      </c>
      <c r="J19" s="646">
        <v>460.41</v>
      </c>
      <c r="K19" s="526">
        <v>1</v>
      </c>
      <c r="L19" s="646">
        <v>472.95</v>
      </c>
      <c r="M19" s="544">
        <v>1.0272365934710366</v>
      </c>
      <c r="N19" s="646"/>
      <c r="O19" s="526"/>
      <c r="P19" s="646"/>
      <c r="Q19" s="526"/>
      <c r="R19" s="646"/>
      <c r="S19" s="567"/>
    </row>
    <row r="20" spans="1:19" ht="14.4" customHeight="1" x14ac:dyDescent="0.3">
      <c r="A20" s="556" t="s">
        <v>2553</v>
      </c>
      <c r="B20" s="646">
        <v>1743306</v>
      </c>
      <c r="C20" s="526">
        <v>0.94241416778839138</v>
      </c>
      <c r="D20" s="646">
        <v>1849830</v>
      </c>
      <c r="E20" s="526">
        <v>1</v>
      </c>
      <c r="F20" s="646">
        <v>1946769</v>
      </c>
      <c r="G20" s="544">
        <v>1.0524042749874314</v>
      </c>
      <c r="H20" s="646">
        <v>359207.64999999985</v>
      </c>
      <c r="I20" s="526">
        <v>0.98884405600658154</v>
      </c>
      <c r="J20" s="646">
        <v>363260.16000000009</v>
      </c>
      <c r="K20" s="526">
        <v>1</v>
      </c>
      <c r="L20" s="646">
        <v>337346.0199999999</v>
      </c>
      <c r="M20" s="544">
        <v>0.92866231188137949</v>
      </c>
      <c r="N20" s="646"/>
      <c r="O20" s="526"/>
      <c r="P20" s="646"/>
      <c r="Q20" s="526"/>
      <c r="R20" s="646"/>
      <c r="S20" s="567"/>
    </row>
    <row r="21" spans="1:19" ht="14.4" customHeight="1" x14ac:dyDescent="0.3">
      <c r="A21" s="556" t="s">
        <v>2554</v>
      </c>
      <c r="B21" s="646">
        <v>10073951</v>
      </c>
      <c r="C21" s="526">
        <v>0.87963935833340978</v>
      </c>
      <c r="D21" s="646">
        <v>11452365</v>
      </c>
      <c r="E21" s="526">
        <v>1</v>
      </c>
      <c r="F21" s="646">
        <v>11084392</v>
      </c>
      <c r="G21" s="544">
        <v>0.9678692566993804</v>
      </c>
      <c r="H21" s="646">
        <v>5420692.7000000011</v>
      </c>
      <c r="I21" s="526">
        <v>0.60845691210845299</v>
      </c>
      <c r="J21" s="646">
        <v>8908917.9400000013</v>
      </c>
      <c r="K21" s="526">
        <v>1</v>
      </c>
      <c r="L21" s="646">
        <v>8799924.8500000034</v>
      </c>
      <c r="M21" s="544">
        <v>0.98776584420980784</v>
      </c>
      <c r="N21" s="646"/>
      <c r="O21" s="526"/>
      <c r="P21" s="646"/>
      <c r="Q21" s="526"/>
      <c r="R21" s="646"/>
      <c r="S21" s="567"/>
    </row>
    <row r="22" spans="1:19" ht="14.4" customHeight="1" x14ac:dyDescent="0.3">
      <c r="A22" s="556" t="s">
        <v>2555</v>
      </c>
      <c r="B22" s="646">
        <v>204282</v>
      </c>
      <c r="C22" s="526">
        <v>0.79790799228191323</v>
      </c>
      <c r="D22" s="646">
        <v>256022</v>
      </c>
      <c r="E22" s="526">
        <v>1</v>
      </c>
      <c r="F22" s="646">
        <v>154664</v>
      </c>
      <c r="G22" s="544">
        <v>0.60410433478372949</v>
      </c>
      <c r="H22" s="646">
        <v>2030.72</v>
      </c>
      <c r="I22" s="526">
        <v>0.22608345199433991</v>
      </c>
      <c r="J22" s="646">
        <v>8982.17</v>
      </c>
      <c r="K22" s="526">
        <v>1</v>
      </c>
      <c r="L22" s="646">
        <v>3751.5699999999997</v>
      </c>
      <c r="M22" s="544">
        <v>0.41766855893397692</v>
      </c>
      <c r="N22" s="646"/>
      <c r="O22" s="526"/>
      <c r="P22" s="646"/>
      <c r="Q22" s="526"/>
      <c r="R22" s="646"/>
      <c r="S22" s="567"/>
    </row>
    <row r="23" spans="1:19" ht="14.4" customHeight="1" x14ac:dyDescent="0.3">
      <c r="A23" s="556" t="s">
        <v>2556</v>
      </c>
      <c r="B23" s="646"/>
      <c r="C23" s="526"/>
      <c r="D23" s="646"/>
      <c r="E23" s="526"/>
      <c r="F23" s="646">
        <v>37</v>
      </c>
      <c r="G23" s="544"/>
      <c r="H23" s="646"/>
      <c r="I23" s="526"/>
      <c r="J23" s="646"/>
      <c r="K23" s="526"/>
      <c r="L23" s="646"/>
      <c r="M23" s="544"/>
      <c r="N23" s="646"/>
      <c r="O23" s="526"/>
      <c r="P23" s="646"/>
      <c r="Q23" s="526"/>
      <c r="R23" s="646"/>
      <c r="S23" s="567"/>
    </row>
    <row r="24" spans="1:19" ht="14.4" customHeight="1" x14ac:dyDescent="0.3">
      <c r="A24" s="556" t="s">
        <v>2557</v>
      </c>
      <c r="B24" s="646">
        <v>55815</v>
      </c>
      <c r="C24" s="526">
        <v>2.7732783464175692</v>
      </c>
      <c r="D24" s="646">
        <v>20126</v>
      </c>
      <c r="E24" s="526">
        <v>1</v>
      </c>
      <c r="F24" s="646">
        <v>167443</v>
      </c>
      <c r="G24" s="544">
        <v>8.3197356653085563</v>
      </c>
      <c r="H24" s="646">
        <v>5940.74</v>
      </c>
      <c r="I24" s="526"/>
      <c r="J24" s="646"/>
      <c r="K24" s="526"/>
      <c r="L24" s="646">
        <v>52961.649999999994</v>
      </c>
      <c r="M24" s="544"/>
      <c r="N24" s="646"/>
      <c r="O24" s="526"/>
      <c r="P24" s="646"/>
      <c r="Q24" s="526"/>
      <c r="R24" s="646"/>
      <c r="S24" s="567"/>
    </row>
    <row r="25" spans="1:19" ht="14.4" customHeight="1" x14ac:dyDescent="0.3">
      <c r="A25" s="556" t="s">
        <v>2558</v>
      </c>
      <c r="B25" s="646">
        <v>1222619</v>
      </c>
      <c r="C25" s="526">
        <v>1.0690378197073789</v>
      </c>
      <c r="D25" s="646">
        <v>1143663</v>
      </c>
      <c r="E25" s="526">
        <v>1</v>
      </c>
      <c r="F25" s="646">
        <v>1079350</v>
      </c>
      <c r="G25" s="544">
        <v>0.94376577715638266</v>
      </c>
      <c r="H25" s="646">
        <v>588251.07000000007</v>
      </c>
      <c r="I25" s="526">
        <v>0.69710313969705795</v>
      </c>
      <c r="J25" s="646">
        <v>843850.84000000055</v>
      </c>
      <c r="K25" s="526">
        <v>1</v>
      </c>
      <c r="L25" s="646">
        <v>575755.26000000024</v>
      </c>
      <c r="M25" s="544">
        <v>0.68229506058203349</v>
      </c>
      <c r="N25" s="646"/>
      <c r="O25" s="526"/>
      <c r="P25" s="646"/>
      <c r="Q25" s="526"/>
      <c r="R25" s="646"/>
      <c r="S25" s="567"/>
    </row>
    <row r="26" spans="1:19" ht="14.4" customHeight="1" x14ac:dyDescent="0.3">
      <c r="A26" s="556" t="s">
        <v>2559</v>
      </c>
      <c r="B26" s="646">
        <v>107790</v>
      </c>
      <c r="C26" s="526">
        <v>1.0358347507711823</v>
      </c>
      <c r="D26" s="646">
        <v>104061</v>
      </c>
      <c r="E26" s="526">
        <v>1</v>
      </c>
      <c r="F26" s="646">
        <v>84830</v>
      </c>
      <c r="G26" s="544">
        <v>0.81519493374078666</v>
      </c>
      <c r="H26" s="646">
        <v>8836.8100000000013</v>
      </c>
      <c r="I26" s="526">
        <v>0.7550183269110825</v>
      </c>
      <c r="J26" s="646">
        <v>11704.1</v>
      </c>
      <c r="K26" s="526">
        <v>1</v>
      </c>
      <c r="L26" s="646">
        <v>13981.009999999998</v>
      </c>
      <c r="M26" s="544">
        <v>1.1945395203390263</v>
      </c>
      <c r="N26" s="646"/>
      <c r="O26" s="526"/>
      <c r="P26" s="646"/>
      <c r="Q26" s="526"/>
      <c r="R26" s="646"/>
      <c r="S26" s="567"/>
    </row>
    <row r="27" spans="1:19" ht="14.4" customHeight="1" x14ac:dyDescent="0.3">
      <c r="A27" s="556" t="s">
        <v>2560</v>
      </c>
      <c r="B27" s="646">
        <v>174013</v>
      </c>
      <c r="C27" s="526">
        <v>3.0704202985495996</v>
      </c>
      <c r="D27" s="646">
        <v>56674</v>
      </c>
      <c r="E27" s="526">
        <v>1</v>
      </c>
      <c r="F27" s="646">
        <v>221118</v>
      </c>
      <c r="G27" s="544">
        <v>3.9015774429191517</v>
      </c>
      <c r="H27" s="646">
        <v>12342.819999999998</v>
      </c>
      <c r="I27" s="526"/>
      <c r="J27" s="646"/>
      <c r="K27" s="526"/>
      <c r="L27" s="646">
        <v>9059.8100000000013</v>
      </c>
      <c r="M27" s="544"/>
      <c r="N27" s="646"/>
      <c r="O27" s="526"/>
      <c r="P27" s="646"/>
      <c r="Q27" s="526"/>
      <c r="R27" s="646"/>
      <c r="S27" s="567"/>
    </row>
    <row r="28" spans="1:19" ht="14.4" customHeight="1" x14ac:dyDescent="0.3">
      <c r="A28" s="556" t="s">
        <v>2561</v>
      </c>
      <c r="B28" s="646">
        <v>237219</v>
      </c>
      <c r="C28" s="526">
        <v>0.86966994049910362</v>
      </c>
      <c r="D28" s="646">
        <v>272769</v>
      </c>
      <c r="E28" s="526">
        <v>1</v>
      </c>
      <c r="F28" s="646">
        <v>282616</v>
      </c>
      <c r="G28" s="544">
        <v>1.036100143344735</v>
      </c>
      <c r="H28" s="646">
        <v>22202.53</v>
      </c>
      <c r="I28" s="526">
        <v>0.5213095023423383</v>
      </c>
      <c r="J28" s="646">
        <v>42589.919999999998</v>
      </c>
      <c r="K28" s="526">
        <v>1</v>
      </c>
      <c r="L28" s="646">
        <v>17029.52</v>
      </c>
      <c r="M28" s="544">
        <v>0.39984860267405997</v>
      </c>
      <c r="N28" s="646"/>
      <c r="O28" s="526"/>
      <c r="P28" s="646"/>
      <c r="Q28" s="526"/>
      <c r="R28" s="646"/>
      <c r="S28" s="567"/>
    </row>
    <row r="29" spans="1:19" ht="14.4" customHeight="1" x14ac:dyDescent="0.3">
      <c r="A29" s="556" t="s">
        <v>2562</v>
      </c>
      <c r="B29" s="646">
        <v>2517387</v>
      </c>
      <c r="C29" s="526">
        <v>0.94123477598915406</v>
      </c>
      <c r="D29" s="646">
        <v>2674558</v>
      </c>
      <c r="E29" s="526">
        <v>1</v>
      </c>
      <c r="F29" s="646">
        <v>2552083</v>
      </c>
      <c r="G29" s="544">
        <v>0.95420738679063977</v>
      </c>
      <c r="H29" s="646">
        <v>253144.96000000008</v>
      </c>
      <c r="I29" s="526">
        <v>1.4352473955963598</v>
      </c>
      <c r="J29" s="646">
        <v>176377.22999999995</v>
      </c>
      <c r="K29" s="526">
        <v>1</v>
      </c>
      <c r="L29" s="646">
        <v>283153.15999999992</v>
      </c>
      <c r="M29" s="544">
        <v>1.6053838695618476</v>
      </c>
      <c r="N29" s="646"/>
      <c r="O29" s="526"/>
      <c r="P29" s="646"/>
      <c r="Q29" s="526"/>
      <c r="R29" s="646"/>
      <c r="S29" s="567"/>
    </row>
    <row r="30" spans="1:19" ht="14.4" customHeight="1" x14ac:dyDescent="0.3">
      <c r="A30" s="556" t="s">
        <v>2563</v>
      </c>
      <c r="B30" s="646">
        <v>1388754</v>
      </c>
      <c r="C30" s="526">
        <v>1.7101575988040323</v>
      </c>
      <c r="D30" s="646">
        <v>812062</v>
      </c>
      <c r="E30" s="526">
        <v>1</v>
      </c>
      <c r="F30" s="646">
        <v>809553</v>
      </c>
      <c r="G30" s="544">
        <v>0.99691033443259258</v>
      </c>
      <c r="H30" s="646">
        <v>110247.74000000002</v>
      </c>
      <c r="I30" s="526">
        <v>1.0104167163102289</v>
      </c>
      <c r="J30" s="646">
        <v>109111.16000000002</v>
      </c>
      <c r="K30" s="526">
        <v>1</v>
      </c>
      <c r="L30" s="646">
        <v>62137.65</v>
      </c>
      <c r="M30" s="544">
        <v>0.56948940878274956</v>
      </c>
      <c r="N30" s="646"/>
      <c r="O30" s="526"/>
      <c r="P30" s="646"/>
      <c r="Q30" s="526"/>
      <c r="R30" s="646"/>
      <c r="S30" s="567"/>
    </row>
    <row r="31" spans="1:19" ht="14.4" customHeight="1" x14ac:dyDescent="0.3">
      <c r="A31" s="556" t="s">
        <v>704</v>
      </c>
      <c r="B31" s="646"/>
      <c r="C31" s="526"/>
      <c r="D31" s="646"/>
      <c r="E31" s="526"/>
      <c r="F31" s="646"/>
      <c r="G31" s="544"/>
      <c r="H31" s="646">
        <v>-212275.35000000003</v>
      </c>
      <c r="I31" s="526">
        <v>-884.55433786148853</v>
      </c>
      <c r="J31" s="646">
        <v>239.98000000000002</v>
      </c>
      <c r="K31" s="526">
        <v>1</v>
      </c>
      <c r="L31" s="646">
        <v>-292.39</v>
      </c>
      <c r="M31" s="544">
        <v>-1.2183931994332859</v>
      </c>
      <c r="N31" s="646"/>
      <c r="O31" s="526"/>
      <c r="P31" s="646"/>
      <c r="Q31" s="526"/>
      <c r="R31" s="646"/>
      <c r="S31" s="567"/>
    </row>
    <row r="32" spans="1:19" ht="14.4" customHeight="1" x14ac:dyDescent="0.3">
      <c r="A32" s="556" t="s">
        <v>2564</v>
      </c>
      <c r="B32" s="646">
        <v>789885</v>
      </c>
      <c r="C32" s="526">
        <v>1.5127723386651959</v>
      </c>
      <c r="D32" s="646">
        <v>522144</v>
      </c>
      <c r="E32" s="526">
        <v>1</v>
      </c>
      <c r="F32" s="646">
        <v>598726</v>
      </c>
      <c r="G32" s="544">
        <v>1.1466683520254948</v>
      </c>
      <c r="H32" s="646">
        <v>1569426.75</v>
      </c>
      <c r="I32" s="526">
        <v>11.49313817740272</v>
      </c>
      <c r="J32" s="646">
        <v>136553.37000000005</v>
      </c>
      <c r="K32" s="526">
        <v>1</v>
      </c>
      <c r="L32" s="646">
        <v>347775.14000000007</v>
      </c>
      <c r="M32" s="544">
        <v>2.5468074497172783</v>
      </c>
      <c r="N32" s="646"/>
      <c r="O32" s="526"/>
      <c r="P32" s="646"/>
      <c r="Q32" s="526"/>
      <c r="R32" s="646"/>
      <c r="S32" s="567"/>
    </row>
    <row r="33" spans="1:19" ht="14.4" customHeight="1" thickBot="1" x14ac:dyDescent="0.35">
      <c r="A33" s="650" t="s">
        <v>2565</v>
      </c>
      <c r="B33" s="648">
        <v>1081088</v>
      </c>
      <c r="C33" s="533">
        <v>0.65290582856728729</v>
      </c>
      <c r="D33" s="648">
        <v>1655810</v>
      </c>
      <c r="E33" s="533">
        <v>1</v>
      </c>
      <c r="F33" s="648">
        <v>1260491</v>
      </c>
      <c r="G33" s="545">
        <v>0.76125340467807301</v>
      </c>
      <c r="H33" s="648">
        <v>867282.8</v>
      </c>
      <c r="I33" s="533">
        <v>0.80594664185445419</v>
      </c>
      <c r="J33" s="648">
        <v>1076104.49</v>
      </c>
      <c r="K33" s="533">
        <v>1</v>
      </c>
      <c r="L33" s="648">
        <v>1053380.29</v>
      </c>
      <c r="M33" s="545">
        <v>0.97888290569255043</v>
      </c>
      <c r="N33" s="648"/>
      <c r="O33" s="533"/>
      <c r="P33" s="648"/>
      <c r="Q33" s="533"/>
      <c r="R33" s="648"/>
      <c r="S33" s="568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M3 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outlinePr summaryRight="0"/>
    <pageSetUpPr fitToPage="1"/>
  </sheetPr>
  <dimension ref="A1:Q2133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outlineLevelCol="1" x14ac:dyDescent="0.3"/>
  <cols>
    <col min="1" max="1" width="3" style="160" bestFit="1" customWidth="1"/>
    <col min="2" max="2" width="8.6640625" style="160" bestFit="1" customWidth="1"/>
    <col min="3" max="3" width="2.109375" style="160" bestFit="1" customWidth="1"/>
    <col min="4" max="4" width="8" style="160" bestFit="1" customWidth="1"/>
    <col min="5" max="5" width="52.88671875" style="160" bestFit="1" customWidth="1" collapsed="1"/>
    <col min="6" max="7" width="11.109375" style="240" hidden="1" customWidth="1" outlineLevel="1"/>
    <col min="8" max="9" width="9.33203125" style="240" hidden="1" customWidth="1"/>
    <col min="10" max="11" width="11.109375" style="240" customWidth="1"/>
    <col min="12" max="13" width="9.33203125" style="240" hidden="1" customWidth="1"/>
    <col min="14" max="15" width="11.109375" style="240" customWidth="1"/>
    <col min="16" max="16" width="11.109375" style="243" customWidth="1"/>
    <col min="17" max="17" width="11.109375" style="240" customWidth="1"/>
    <col min="18" max="16384" width="8.88671875" style="160"/>
  </cols>
  <sheetData>
    <row r="1" spans="1:17" ht="18.600000000000001" customHeight="1" thickBot="1" x14ac:dyDescent="0.4">
      <c r="A1" s="380" t="s">
        <v>2818</v>
      </c>
      <c r="B1" s="380"/>
      <c r="C1" s="380"/>
      <c r="D1" s="380"/>
      <c r="E1" s="380"/>
      <c r="F1" s="380"/>
      <c r="G1" s="380"/>
      <c r="H1" s="380"/>
      <c r="I1" s="380"/>
      <c r="J1" s="380"/>
      <c r="K1" s="380"/>
      <c r="L1" s="380"/>
      <c r="M1" s="380"/>
      <c r="N1" s="380"/>
      <c r="O1" s="380"/>
      <c r="P1" s="380"/>
      <c r="Q1" s="380"/>
    </row>
    <row r="2" spans="1:17" ht="14.4" customHeight="1" thickBot="1" x14ac:dyDescent="0.35">
      <c r="A2" s="272" t="s">
        <v>272</v>
      </c>
      <c r="B2" s="161"/>
      <c r="C2" s="161"/>
      <c r="D2" s="161"/>
      <c r="E2" s="161"/>
      <c r="F2" s="261"/>
      <c r="G2" s="261"/>
      <c r="H2" s="261"/>
      <c r="I2" s="261"/>
      <c r="J2" s="261"/>
      <c r="K2" s="261"/>
      <c r="L2" s="261"/>
      <c r="M2" s="261"/>
      <c r="N2" s="261"/>
      <c r="O2" s="261"/>
      <c r="P2" s="262"/>
      <c r="Q2" s="261"/>
    </row>
    <row r="3" spans="1:17" ht="14.4" customHeight="1" thickBot="1" x14ac:dyDescent="0.35">
      <c r="E3" s="100" t="s">
        <v>140</v>
      </c>
      <c r="F3" s="131">
        <f t="shared" ref="F3:O3" si="0">SUBTOTAL(9,F6:F1048576)</f>
        <v>51373.649999999965</v>
      </c>
      <c r="G3" s="132">
        <f t="shared" si="0"/>
        <v>82087811.129999861</v>
      </c>
      <c r="H3" s="132"/>
      <c r="I3" s="132"/>
      <c r="J3" s="132">
        <f t="shared" si="0"/>
        <v>53828.090000000004</v>
      </c>
      <c r="K3" s="132">
        <f t="shared" si="0"/>
        <v>91187289.939999819</v>
      </c>
      <c r="L3" s="132"/>
      <c r="M3" s="132"/>
      <c r="N3" s="132">
        <f t="shared" si="0"/>
        <v>53029.929999999971</v>
      </c>
      <c r="O3" s="132">
        <f t="shared" si="0"/>
        <v>88033124.150000006</v>
      </c>
      <c r="P3" s="75">
        <f>IF(K3=0,0,O3/K3)</f>
        <v>0.96541002817305765</v>
      </c>
      <c r="Q3" s="133">
        <f>IF(N3=0,0,O3/N3)</f>
        <v>1660.0648756277833</v>
      </c>
    </row>
    <row r="4" spans="1:17" ht="14.4" customHeight="1" x14ac:dyDescent="0.3">
      <c r="A4" s="464" t="s">
        <v>70</v>
      </c>
      <c r="B4" s="462" t="s">
        <v>104</v>
      </c>
      <c r="C4" s="464" t="s">
        <v>105</v>
      </c>
      <c r="D4" s="473" t="s">
        <v>106</v>
      </c>
      <c r="E4" s="465" t="s">
        <v>71</v>
      </c>
      <c r="F4" s="471">
        <v>2015</v>
      </c>
      <c r="G4" s="472"/>
      <c r="H4" s="134"/>
      <c r="I4" s="134"/>
      <c r="J4" s="471">
        <v>2016</v>
      </c>
      <c r="K4" s="472"/>
      <c r="L4" s="134"/>
      <c r="M4" s="134"/>
      <c r="N4" s="471">
        <v>2017</v>
      </c>
      <c r="O4" s="472"/>
      <c r="P4" s="474" t="s">
        <v>2</v>
      </c>
      <c r="Q4" s="463" t="s">
        <v>107</v>
      </c>
    </row>
    <row r="5" spans="1:17" ht="14.4" customHeight="1" thickBot="1" x14ac:dyDescent="0.35">
      <c r="A5" s="653"/>
      <c r="B5" s="651"/>
      <c r="C5" s="653"/>
      <c r="D5" s="663"/>
      <c r="E5" s="655"/>
      <c r="F5" s="664" t="s">
        <v>78</v>
      </c>
      <c r="G5" s="665" t="s">
        <v>14</v>
      </c>
      <c r="H5" s="666"/>
      <c r="I5" s="666"/>
      <c r="J5" s="664" t="s">
        <v>78</v>
      </c>
      <c r="K5" s="665" t="s">
        <v>14</v>
      </c>
      <c r="L5" s="666"/>
      <c r="M5" s="666"/>
      <c r="N5" s="664" t="s">
        <v>78</v>
      </c>
      <c r="O5" s="665" t="s">
        <v>14</v>
      </c>
      <c r="P5" s="667"/>
      <c r="Q5" s="660"/>
    </row>
    <row r="6" spans="1:17" ht="14.4" customHeight="1" x14ac:dyDescent="0.3">
      <c r="A6" s="602" t="s">
        <v>2566</v>
      </c>
      <c r="B6" s="603" t="s">
        <v>2163</v>
      </c>
      <c r="C6" s="603" t="s">
        <v>2175</v>
      </c>
      <c r="D6" s="603" t="s">
        <v>2182</v>
      </c>
      <c r="E6" s="603" t="s">
        <v>2183</v>
      </c>
      <c r="F6" s="147">
        <v>1</v>
      </c>
      <c r="G6" s="147">
        <v>123</v>
      </c>
      <c r="H6" s="147"/>
      <c r="I6" s="147">
        <v>123</v>
      </c>
      <c r="J6" s="147"/>
      <c r="K6" s="147"/>
      <c r="L6" s="147"/>
      <c r="M6" s="147"/>
      <c r="N6" s="147"/>
      <c r="O6" s="147"/>
      <c r="P6" s="608"/>
      <c r="Q6" s="616"/>
    </row>
    <row r="7" spans="1:17" ht="14.4" customHeight="1" x14ac:dyDescent="0.3">
      <c r="A7" s="525" t="s">
        <v>2566</v>
      </c>
      <c r="B7" s="526" t="s">
        <v>2163</v>
      </c>
      <c r="C7" s="526" t="s">
        <v>2175</v>
      </c>
      <c r="D7" s="526" t="s">
        <v>2190</v>
      </c>
      <c r="E7" s="526" t="s">
        <v>2191</v>
      </c>
      <c r="F7" s="530">
        <v>1</v>
      </c>
      <c r="G7" s="530">
        <v>725</v>
      </c>
      <c r="H7" s="530"/>
      <c r="I7" s="530">
        <v>725</v>
      </c>
      <c r="J7" s="530"/>
      <c r="K7" s="530"/>
      <c r="L7" s="530"/>
      <c r="M7" s="530"/>
      <c r="N7" s="530"/>
      <c r="O7" s="530"/>
      <c r="P7" s="544"/>
      <c r="Q7" s="531"/>
    </row>
    <row r="8" spans="1:17" ht="14.4" customHeight="1" x14ac:dyDescent="0.3">
      <c r="A8" s="525" t="s">
        <v>2566</v>
      </c>
      <c r="B8" s="526" t="s">
        <v>2194</v>
      </c>
      <c r="C8" s="526" t="s">
        <v>2164</v>
      </c>
      <c r="D8" s="526" t="s">
        <v>2165</v>
      </c>
      <c r="E8" s="526" t="s">
        <v>603</v>
      </c>
      <c r="F8" s="530"/>
      <c r="G8" s="530"/>
      <c r="H8" s="530"/>
      <c r="I8" s="530"/>
      <c r="J8" s="530"/>
      <c r="K8" s="530"/>
      <c r="L8" s="530"/>
      <c r="M8" s="530"/>
      <c r="N8" s="530">
        <v>1</v>
      </c>
      <c r="O8" s="530">
        <v>855.64</v>
      </c>
      <c r="P8" s="544"/>
      <c r="Q8" s="531">
        <v>855.64</v>
      </c>
    </row>
    <row r="9" spans="1:17" ht="14.4" customHeight="1" x14ac:dyDescent="0.3">
      <c r="A9" s="525" t="s">
        <v>2566</v>
      </c>
      <c r="B9" s="526" t="s">
        <v>2194</v>
      </c>
      <c r="C9" s="526" t="s">
        <v>2164</v>
      </c>
      <c r="D9" s="526" t="s">
        <v>2195</v>
      </c>
      <c r="E9" s="526" t="s">
        <v>603</v>
      </c>
      <c r="F9" s="530">
        <v>0.5</v>
      </c>
      <c r="G9" s="530">
        <v>855.63</v>
      </c>
      <c r="H9" s="530">
        <v>0.5</v>
      </c>
      <c r="I9" s="530">
        <v>1711.26</v>
      </c>
      <c r="J9" s="530">
        <v>1</v>
      </c>
      <c r="K9" s="530">
        <v>1711.26</v>
      </c>
      <c r="L9" s="530">
        <v>1</v>
      </c>
      <c r="M9" s="530">
        <v>1711.26</v>
      </c>
      <c r="N9" s="530">
        <v>2</v>
      </c>
      <c r="O9" s="530">
        <v>3422.54</v>
      </c>
      <c r="P9" s="544">
        <v>2.0000116872947418</v>
      </c>
      <c r="Q9" s="531">
        <v>1711.27</v>
      </c>
    </row>
    <row r="10" spans="1:17" ht="14.4" customHeight="1" x14ac:dyDescent="0.3">
      <c r="A10" s="525" t="s">
        <v>2566</v>
      </c>
      <c r="B10" s="526" t="s">
        <v>2194</v>
      </c>
      <c r="C10" s="526" t="s">
        <v>2164</v>
      </c>
      <c r="D10" s="526" t="s">
        <v>2196</v>
      </c>
      <c r="E10" s="526" t="s">
        <v>690</v>
      </c>
      <c r="F10" s="530">
        <v>8.3699999999999992</v>
      </c>
      <c r="G10" s="530">
        <v>21387.86</v>
      </c>
      <c r="H10" s="530">
        <v>0.4064817809902575</v>
      </c>
      <c r="I10" s="530">
        <v>2555.2998805256871</v>
      </c>
      <c r="J10" s="530">
        <v>19.43</v>
      </c>
      <c r="K10" s="530">
        <v>52617.020000000004</v>
      </c>
      <c r="L10" s="530">
        <v>1</v>
      </c>
      <c r="M10" s="530">
        <v>2708.0298507462689</v>
      </c>
      <c r="N10" s="530">
        <v>12.73</v>
      </c>
      <c r="O10" s="530">
        <v>34473.22</v>
      </c>
      <c r="P10" s="544">
        <v>0.65517241379310343</v>
      </c>
      <c r="Q10" s="531">
        <v>2708.0298507462685</v>
      </c>
    </row>
    <row r="11" spans="1:17" ht="14.4" customHeight="1" x14ac:dyDescent="0.3">
      <c r="A11" s="525" t="s">
        <v>2566</v>
      </c>
      <c r="B11" s="526" t="s">
        <v>2194</v>
      </c>
      <c r="C11" s="526" t="s">
        <v>2164</v>
      </c>
      <c r="D11" s="526" t="s">
        <v>2197</v>
      </c>
      <c r="E11" s="526" t="s">
        <v>690</v>
      </c>
      <c r="F11" s="530">
        <v>0.67</v>
      </c>
      <c r="G11" s="530">
        <v>4260.9600000000009</v>
      </c>
      <c r="H11" s="530"/>
      <c r="I11" s="530">
        <v>6359.6417910447772</v>
      </c>
      <c r="J11" s="530"/>
      <c r="K11" s="530"/>
      <c r="L11" s="530"/>
      <c r="M11" s="530"/>
      <c r="N11" s="530">
        <v>0.4</v>
      </c>
      <c r="O11" s="530">
        <v>2708.04</v>
      </c>
      <c r="P11" s="544"/>
      <c r="Q11" s="531">
        <v>6770.0999999999995</v>
      </c>
    </row>
    <row r="12" spans="1:17" ht="14.4" customHeight="1" x14ac:dyDescent="0.3">
      <c r="A12" s="525" t="s">
        <v>2566</v>
      </c>
      <c r="B12" s="526" t="s">
        <v>2194</v>
      </c>
      <c r="C12" s="526" t="s">
        <v>2164</v>
      </c>
      <c r="D12" s="526" t="s">
        <v>2198</v>
      </c>
      <c r="E12" s="526" t="s">
        <v>633</v>
      </c>
      <c r="F12" s="530">
        <v>0.44</v>
      </c>
      <c r="G12" s="530">
        <v>2175.3199999999997</v>
      </c>
      <c r="H12" s="530">
        <v>1.4666594749120132</v>
      </c>
      <c r="I12" s="530">
        <v>4943.9090909090901</v>
      </c>
      <c r="J12" s="530">
        <v>0.3</v>
      </c>
      <c r="K12" s="530">
        <v>1483.18</v>
      </c>
      <c r="L12" s="530">
        <v>1</v>
      </c>
      <c r="M12" s="530">
        <v>4943.9333333333334</v>
      </c>
      <c r="N12" s="530">
        <v>0.24000000000000002</v>
      </c>
      <c r="O12" s="530">
        <v>1186.54</v>
      </c>
      <c r="P12" s="544">
        <v>0.79999730309200501</v>
      </c>
      <c r="Q12" s="531">
        <v>4943.9166666666661</v>
      </c>
    </row>
    <row r="13" spans="1:17" ht="14.4" customHeight="1" x14ac:dyDescent="0.3">
      <c r="A13" s="525" t="s">
        <v>2566</v>
      </c>
      <c r="B13" s="526" t="s">
        <v>2194</v>
      </c>
      <c r="C13" s="526" t="s">
        <v>2164</v>
      </c>
      <c r="D13" s="526" t="s">
        <v>2199</v>
      </c>
      <c r="E13" s="526" t="s">
        <v>597</v>
      </c>
      <c r="F13" s="530">
        <v>38.549999999999997</v>
      </c>
      <c r="G13" s="530">
        <v>36673.93</v>
      </c>
      <c r="H13" s="530">
        <v>1.0362938057068323</v>
      </c>
      <c r="I13" s="530">
        <v>951.33411154345015</v>
      </c>
      <c r="J13" s="530">
        <v>35.35</v>
      </c>
      <c r="K13" s="530">
        <v>35389.51</v>
      </c>
      <c r="L13" s="530">
        <v>1</v>
      </c>
      <c r="M13" s="530">
        <v>1001.1176803394625</v>
      </c>
      <c r="N13" s="530">
        <v>56.85</v>
      </c>
      <c r="O13" s="530">
        <v>57124.329999999994</v>
      </c>
      <c r="P13" s="544">
        <v>1.6141599586996258</v>
      </c>
      <c r="Q13" s="531">
        <v>1004.8255057167985</v>
      </c>
    </row>
    <row r="14" spans="1:17" ht="14.4" customHeight="1" x14ac:dyDescent="0.3">
      <c r="A14" s="525" t="s">
        <v>2566</v>
      </c>
      <c r="B14" s="526" t="s">
        <v>2194</v>
      </c>
      <c r="C14" s="526" t="s">
        <v>2164</v>
      </c>
      <c r="D14" s="526" t="s">
        <v>2200</v>
      </c>
      <c r="E14" s="526" t="s">
        <v>633</v>
      </c>
      <c r="F14" s="530">
        <v>2.8</v>
      </c>
      <c r="G14" s="530">
        <v>27686.059999999998</v>
      </c>
      <c r="H14" s="530">
        <v>0.9003227835217158</v>
      </c>
      <c r="I14" s="530">
        <v>9887.8785714285714</v>
      </c>
      <c r="J14" s="530">
        <v>3.1100000000000003</v>
      </c>
      <c r="K14" s="530">
        <v>30751.26</v>
      </c>
      <c r="L14" s="530">
        <v>1</v>
      </c>
      <c r="M14" s="530">
        <v>9887.864951768488</v>
      </c>
      <c r="N14" s="530">
        <v>2.94</v>
      </c>
      <c r="O14" s="530">
        <v>29070.28</v>
      </c>
      <c r="P14" s="544">
        <v>0.94533622362140612</v>
      </c>
      <c r="Q14" s="531">
        <v>9887.850340136054</v>
      </c>
    </row>
    <row r="15" spans="1:17" ht="14.4" customHeight="1" x14ac:dyDescent="0.3">
      <c r="A15" s="525" t="s">
        <v>2566</v>
      </c>
      <c r="B15" s="526" t="s">
        <v>2194</v>
      </c>
      <c r="C15" s="526" t="s">
        <v>2164</v>
      </c>
      <c r="D15" s="526" t="s">
        <v>2204</v>
      </c>
      <c r="E15" s="526" t="s">
        <v>592</v>
      </c>
      <c r="F15" s="530">
        <v>36</v>
      </c>
      <c r="G15" s="530">
        <v>33581.519999999997</v>
      </c>
      <c r="H15" s="530">
        <v>1.3846153846153846</v>
      </c>
      <c r="I15" s="530">
        <v>932.81999999999994</v>
      </c>
      <c r="J15" s="530">
        <v>26</v>
      </c>
      <c r="K15" s="530">
        <v>24253.32</v>
      </c>
      <c r="L15" s="530">
        <v>1</v>
      </c>
      <c r="M15" s="530">
        <v>932.81999999999994</v>
      </c>
      <c r="N15" s="530">
        <v>55</v>
      </c>
      <c r="O15" s="530">
        <v>46390.3</v>
      </c>
      <c r="P15" s="544">
        <v>1.912740193919843</v>
      </c>
      <c r="Q15" s="531">
        <v>843.46</v>
      </c>
    </row>
    <row r="16" spans="1:17" ht="14.4" customHeight="1" x14ac:dyDescent="0.3">
      <c r="A16" s="525" t="s">
        <v>2566</v>
      </c>
      <c r="B16" s="526" t="s">
        <v>2194</v>
      </c>
      <c r="C16" s="526" t="s">
        <v>2164</v>
      </c>
      <c r="D16" s="526" t="s">
        <v>2205</v>
      </c>
      <c r="E16" s="526" t="s">
        <v>592</v>
      </c>
      <c r="F16" s="530"/>
      <c r="G16" s="530"/>
      <c r="H16" s="530"/>
      <c r="I16" s="530"/>
      <c r="J16" s="530"/>
      <c r="K16" s="530"/>
      <c r="L16" s="530"/>
      <c r="M16" s="530"/>
      <c r="N16" s="530">
        <v>2.5</v>
      </c>
      <c r="O16" s="530">
        <v>4217.3</v>
      </c>
      <c r="P16" s="544"/>
      <c r="Q16" s="531">
        <v>1686.92</v>
      </c>
    </row>
    <row r="17" spans="1:17" ht="14.4" customHeight="1" x14ac:dyDescent="0.3">
      <c r="A17" s="525" t="s">
        <v>2566</v>
      </c>
      <c r="B17" s="526" t="s">
        <v>2194</v>
      </c>
      <c r="C17" s="526" t="s">
        <v>2164</v>
      </c>
      <c r="D17" s="526" t="s">
        <v>2206</v>
      </c>
      <c r="E17" s="526" t="s">
        <v>607</v>
      </c>
      <c r="F17" s="530">
        <v>0.1</v>
      </c>
      <c r="G17" s="530">
        <v>442.7</v>
      </c>
      <c r="H17" s="530">
        <v>0.69534759526277767</v>
      </c>
      <c r="I17" s="530">
        <v>4427</v>
      </c>
      <c r="J17" s="530">
        <v>0.14000000000000001</v>
      </c>
      <c r="K17" s="530">
        <v>636.66</v>
      </c>
      <c r="L17" s="530">
        <v>1</v>
      </c>
      <c r="M17" s="530">
        <v>4547.5714285714275</v>
      </c>
      <c r="N17" s="530"/>
      <c r="O17" s="530"/>
      <c r="P17" s="544"/>
      <c r="Q17" s="531"/>
    </row>
    <row r="18" spans="1:17" ht="14.4" customHeight="1" x14ac:dyDescent="0.3">
      <c r="A18" s="525" t="s">
        <v>2566</v>
      </c>
      <c r="B18" s="526" t="s">
        <v>2194</v>
      </c>
      <c r="C18" s="526" t="s">
        <v>2164</v>
      </c>
      <c r="D18" s="526" t="s">
        <v>2207</v>
      </c>
      <c r="E18" s="526" t="s">
        <v>607</v>
      </c>
      <c r="F18" s="530">
        <v>1.18</v>
      </c>
      <c r="G18" s="530">
        <v>10447.719999999999</v>
      </c>
      <c r="H18" s="530">
        <v>1.0511958578875507</v>
      </c>
      <c r="I18" s="530">
        <v>8854</v>
      </c>
      <c r="J18" s="530">
        <v>1.1099999999999999</v>
      </c>
      <c r="K18" s="530">
        <v>9938.8900000000012</v>
      </c>
      <c r="L18" s="530">
        <v>1</v>
      </c>
      <c r="M18" s="530">
        <v>8953.9549549549574</v>
      </c>
      <c r="N18" s="530">
        <v>0.85000000000000009</v>
      </c>
      <c r="O18" s="530">
        <v>7730.9</v>
      </c>
      <c r="P18" s="544">
        <v>0.77784340102365546</v>
      </c>
      <c r="Q18" s="531">
        <v>9095.1764705882342</v>
      </c>
    </row>
    <row r="19" spans="1:17" ht="14.4" customHeight="1" x14ac:dyDescent="0.3">
      <c r="A19" s="525" t="s">
        <v>2566</v>
      </c>
      <c r="B19" s="526" t="s">
        <v>2194</v>
      </c>
      <c r="C19" s="526" t="s">
        <v>2164</v>
      </c>
      <c r="D19" s="526" t="s">
        <v>2208</v>
      </c>
      <c r="E19" s="526" t="s">
        <v>675</v>
      </c>
      <c r="F19" s="530">
        <v>0.4</v>
      </c>
      <c r="G19" s="530">
        <v>779.72</v>
      </c>
      <c r="H19" s="530">
        <v>0.66666666666666674</v>
      </c>
      <c r="I19" s="530">
        <v>1949.3</v>
      </c>
      <c r="J19" s="530">
        <v>0.60000000000000009</v>
      </c>
      <c r="K19" s="530">
        <v>1169.58</v>
      </c>
      <c r="L19" s="530">
        <v>1</v>
      </c>
      <c r="M19" s="530">
        <v>1949.2999999999995</v>
      </c>
      <c r="N19" s="530">
        <v>0.6</v>
      </c>
      <c r="O19" s="530">
        <v>1169.5800000000002</v>
      </c>
      <c r="P19" s="544">
        <v>1.0000000000000002</v>
      </c>
      <c r="Q19" s="531">
        <v>1949.3000000000004</v>
      </c>
    </row>
    <row r="20" spans="1:17" ht="14.4" customHeight="1" x14ac:dyDescent="0.3">
      <c r="A20" s="525" t="s">
        <v>2566</v>
      </c>
      <c r="B20" s="526" t="s">
        <v>2194</v>
      </c>
      <c r="C20" s="526" t="s">
        <v>2164</v>
      </c>
      <c r="D20" s="526" t="s">
        <v>2209</v>
      </c>
      <c r="E20" s="526" t="s">
        <v>607</v>
      </c>
      <c r="F20" s="530">
        <v>24.05</v>
      </c>
      <c r="G20" s="530">
        <v>42587.739999999991</v>
      </c>
      <c r="H20" s="530">
        <v>0.9274844628852591</v>
      </c>
      <c r="I20" s="530">
        <v>1770.7999999999995</v>
      </c>
      <c r="J20" s="530">
        <v>25.679999999999996</v>
      </c>
      <c r="K20" s="530">
        <v>45917.469999999994</v>
      </c>
      <c r="L20" s="530">
        <v>1</v>
      </c>
      <c r="M20" s="530">
        <v>1788.0634735202493</v>
      </c>
      <c r="N20" s="530">
        <v>29.730000000000008</v>
      </c>
      <c r="O20" s="530">
        <v>54079.920000000013</v>
      </c>
      <c r="P20" s="544">
        <v>1.1777634961159666</v>
      </c>
      <c r="Q20" s="531">
        <v>1819.0353178607468</v>
      </c>
    </row>
    <row r="21" spans="1:17" ht="14.4" customHeight="1" x14ac:dyDescent="0.3">
      <c r="A21" s="525" t="s">
        <v>2566</v>
      </c>
      <c r="B21" s="526" t="s">
        <v>2194</v>
      </c>
      <c r="C21" s="526" t="s">
        <v>2164</v>
      </c>
      <c r="D21" s="526" t="s">
        <v>2210</v>
      </c>
      <c r="E21" s="526" t="s">
        <v>599</v>
      </c>
      <c r="F21" s="530">
        <v>0.1</v>
      </c>
      <c r="G21" s="530">
        <v>37.93</v>
      </c>
      <c r="H21" s="530">
        <v>0.48853683668212261</v>
      </c>
      <c r="I21" s="530">
        <v>379.29999999999995</v>
      </c>
      <c r="J21" s="530">
        <v>0.15</v>
      </c>
      <c r="K21" s="530">
        <v>77.64</v>
      </c>
      <c r="L21" s="530">
        <v>1</v>
      </c>
      <c r="M21" s="530">
        <v>517.6</v>
      </c>
      <c r="N21" s="530">
        <v>0.03</v>
      </c>
      <c r="O21" s="530">
        <v>12.94</v>
      </c>
      <c r="P21" s="544">
        <v>0.16666666666666666</v>
      </c>
      <c r="Q21" s="531">
        <v>431.33333333333331</v>
      </c>
    </row>
    <row r="22" spans="1:17" ht="14.4" customHeight="1" x14ac:dyDescent="0.3">
      <c r="A22" s="525" t="s">
        <v>2566</v>
      </c>
      <c r="B22" s="526" t="s">
        <v>2194</v>
      </c>
      <c r="C22" s="526" t="s">
        <v>2164</v>
      </c>
      <c r="D22" s="526" t="s">
        <v>2211</v>
      </c>
      <c r="E22" s="526" t="s">
        <v>601</v>
      </c>
      <c r="F22" s="530">
        <v>0.05</v>
      </c>
      <c r="G22" s="530">
        <v>45.19</v>
      </c>
      <c r="H22" s="530"/>
      <c r="I22" s="530">
        <v>903.8</v>
      </c>
      <c r="J22" s="530"/>
      <c r="K22" s="530"/>
      <c r="L22" s="530"/>
      <c r="M22" s="530"/>
      <c r="N22" s="530">
        <v>0.23</v>
      </c>
      <c r="O22" s="530">
        <v>203.36</v>
      </c>
      <c r="P22" s="544"/>
      <c r="Q22" s="531">
        <v>884.17391304347825</v>
      </c>
    </row>
    <row r="23" spans="1:17" ht="14.4" customHeight="1" x14ac:dyDescent="0.3">
      <c r="A23" s="525" t="s">
        <v>2566</v>
      </c>
      <c r="B23" s="526" t="s">
        <v>2194</v>
      </c>
      <c r="C23" s="526" t="s">
        <v>2164</v>
      </c>
      <c r="D23" s="526" t="s">
        <v>2212</v>
      </c>
      <c r="E23" s="526" t="s">
        <v>607</v>
      </c>
      <c r="F23" s="530">
        <v>0.81</v>
      </c>
      <c r="G23" s="530">
        <v>30245.360000000001</v>
      </c>
      <c r="H23" s="530">
        <v>1.0859609841428963</v>
      </c>
      <c r="I23" s="530">
        <v>37339.950617283946</v>
      </c>
      <c r="J23" s="530">
        <v>0.75</v>
      </c>
      <c r="K23" s="530">
        <v>27851.239999999998</v>
      </c>
      <c r="L23" s="530">
        <v>1</v>
      </c>
      <c r="M23" s="530">
        <v>37134.986666666664</v>
      </c>
      <c r="N23" s="530">
        <v>1.1600000000000001</v>
      </c>
      <c r="O23" s="530">
        <v>41037.359999999993</v>
      </c>
      <c r="P23" s="544">
        <v>1.4734482198997243</v>
      </c>
      <c r="Q23" s="531">
        <v>35377.034482758609</v>
      </c>
    </row>
    <row r="24" spans="1:17" ht="14.4" customHeight="1" x14ac:dyDescent="0.3">
      <c r="A24" s="525" t="s">
        <v>2566</v>
      </c>
      <c r="B24" s="526" t="s">
        <v>2194</v>
      </c>
      <c r="C24" s="526" t="s">
        <v>2166</v>
      </c>
      <c r="D24" s="526" t="s">
        <v>2385</v>
      </c>
      <c r="E24" s="526" t="s">
        <v>2386</v>
      </c>
      <c r="F24" s="530">
        <v>2</v>
      </c>
      <c r="G24" s="530">
        <v>1944.64</v>
      </c>
      <c r="H24" s="530">
        <v>0.66666666666666674</v>
      </c>
      <c r="I24" s="530">
        <v>972.32</v>
      </c>
      <c r="J24" s="530">
        <v>3</v>
      </c>
      <c r="K24" s="530">
        <v>2916.96</v>
      </c>
      <c r="L24" s="530">
        <v>1</v>
      </c>
      <c r="M24" s="530">
        <v>972.32</v>
      </c>
      <c r="N24" s="530">
        <v>11</v>
      </c>
      <c r="O24" s="530">
        <v>10695.52</v>
      </c>
      <c r="P24" s="544">
        <v>3.666666666666667</v>
      </c>
      <c r="Q24" s="531">
        <v>972.32</v>
      </c>
    </row>
    <row r="25" spans="1:17" ht="14.4" customHeight="1" x14ac:dyDescent="0.3">
      <c r="A25" s="525" t="s">
        <v>2566</v>
      </c>
      <c r="B25" s="526" t="s">
        <v>2194</v>
      </c>
      <c r="C25" s="526" t="s">
        <v>2166</v>
      </c>
      <c r="D25" s="526" t="s">
        <v>2388</v>
      </c>
      <c r="E25" s="526" t="s">
        <v>2386</v>
      </c>
      <c r="F25" s="530">
        <v>5</v>
      </c>
      <c r="G25" s="530">
        <v>8536.5499999999993</v>
      </c>
      <c r="H25" s="530">
        <v>1.6666666666666665</v>
      </c>
      <c r="I25" s="530">
        <v>1707.31</v>
      </c>
      <c r="J25" s="530">
        <v>3</v>
      </c>
      <c r="K25" s="530">
        <v>5121.93</v>
      </c>
      <c r="L25" s="530">
        <v>1</v>
      </c>
      <c r="M25" s="530">
        <v>1707.3100000000002</v>
      </c>
      <c r="N25" s="530">
        <v>4</v>
      </c>
      <c r="O25" s="530">
        <v>6829.24</v>
      </c>
      <c r="P25" s="544">
        <v>1.3333333333333333</v>
      </c>
      <c r="Q25" s="531">
        <v>1707.31</v>
      </c>
    </row>
    <row r="26" spans="1:17" ht="14.4" customHeight="1" x14ac:dyDescent="0.3">
      <c r="A26" s="525" t="s">
        <v>2566</v>
      </c>
      <c r="B26" s="526" t="s">
        <v>2194</v>
      </c>
      <c r="C26" s="526" t="s">
        <v>2166</v>
      </c>
      <c r="D26" s="526" t="s">
        <v>2389</v>
      </c>
      <c r="E26" s="526" t="s">
        <v>2386</v>
      </c>
      <c r="F26" s="530">
        <v>2</v>
      </c>
      <c r="G26" s="530">
        <v>4132.6000000000004</v>
      </c>
      <c r="H26" s="530">
        <v>0.5</v>
      </c>
      <c r="I26" s="530">
        <v>2066.3000000000002</v>
      </c>
      <c r="J26" s="530">
        <v>4</v>
      </c>
      <c r="K26" s="530">
        <v>8265.2000000000007</v>
      </c>
      <c r="L26" s="530">
        <v>1</v>
      </c>
      <c r="M26" s="530">
        <v>2066.3000000000002</v>
      </c>
      <c r="N26" s="530">
        <v>1</v>
      </c>
      <c r="O26" s="530">
        <v>2066.3000000000002</v>
      </c>
      <c r="P26" s="544">
        <v>0.25</v>
      </c>
      <c r="Q26" s="531">
        <v>2066.3000000000002</v>
      </c>
    </row>
    <row r="27" spans="1:17" ht="14.4" customHeight="1" x14ac:dyDescent="0.3">
      <c r="A27" s="525" t="s">
        <v>2566</v>
      </c>
      <c r="B27" s="526" t="s">
        <v>2194</v>
      </c>
      <c r="C27" s="526" t="s">
        <v>2166</v>
      </c>
      <c r="D27" s="526" t="s">
        <v>2390</v>
      </c>
      <c r="E27" s="526" t="s">
        <v>2391</v>
      </c>
      <c r="F27" s="530"/>
      <c r="G27" s="530"/>
      <c r="H27" s="530"/>
      <c r="I27" s="530"/>
      <c r="J27" s="530"/>
      <c r="K27" s="530"/>
      <c r="L27" s="530"/>
      <c r="M27" s="530"/>
      <c r="N27" s="530">
        <v>1</v>
      </c>
      <c r="O27" s="530">
        <v>1932.09</v>
      </c>
      <c r="P27" s="544"/>
      <c r="Q27" s="531">
        <v>1932.09</v>
      </c>
    </row>
    <row r="28" spans="1:17" ht="14.4" customHeight="1" x14ac:dyDescent="0.3">
      <c r="A28" s="525" t="s">
        <v>2566</v>
      </c>
      <c r="B28" s="526" t="s">
        <v>2194</v>
      </c>
      <c r="C28" s="526" t="s">
        <v>2166</v>
      </c>
      <c r="D28" s="526" t="s">
        <v>2392</v>
      </c>
      <c r="E28" s="526" t="s">
        <v>2393</v>
      </c>
      <c r="F28" s="530">
        <v>4</v>
      </c>
      <c r="G28" s="530">
        <v>4111.04</v>
      </c>
      <c r="H28" s="530">
        <v>4</v>
      </c>
      <c r="I28" s="530">
        <v>1027.76</v>
      </c>
      <c r="J28" s="530">
        <v>1</v>
      </c>
      <c r="K28" s="530">
        <v>1027.76</v>
      </c>
      <c r="L28" s="530">
        <v>1</v>
      </c>
      <c r="M28" s="530">
        <v>1027.76</v>
      </c>
      <c r="N28" s="530">
        <v>11</v>
      </c>
      <c r="O28" s="530">
        <v>11305.36</v>
      </c>
      <c r="P28" s="544">
        <v>11</v>
      </c>
      <c r="Q28" s="531">
        <v>1027.76</v>
      </c>
    </row>
    <row r="29" spans="1:17" ht="14.4" customHeight="1" x14ac:dyDescent="0.3">
      <c r="A29" s="525" t="s">
        <v>2566</v>
      </c>
      <c r="B29" s="526" t="s">
        <v>2194</v>
      </c>
      <c r="C29" s="526" t="s">
        <v>2166</v>
      </c>
      <c r="D29" s="526" t="s">
        <v>2394</v>
      </c>
      <c r="E29" s="526" t="s">
        <v>2393</v>
      </c>
      <c r="F29" s="530">
        <v>3</v>
      </c>
      <c r="G29" s="530">
        <v>6425.5499999999993</v>
      </c>
      <c r="H29" s="530">
        <v>1.5</v>
      </c>
      <c r="I29" s="530">
        <v>2141.85</v>
      </c>
      <c r="J29" s="530">
        <v>2</v>
      </c>
      <c r="K29" s="530">
        <v>4283.7</v>
      </c>
      <c r="L29" s="530">
        <v>1</v>
      </c>
      <c r="M29" s="530">
        <v>2141.85</v>
      </c>
      <c r="N29" s="530">
        <v>1</v>
      </c>
      <c r="O29" s="530">
        <v>2141.85</v>
      </c>
      <c r="P29" s="544">
        <v>0.5</v>
      </c>
      <c r="Q29" s="531">
        <v>2141.85</v>
      </c>
    </row>
    <row r="30" spans="1:17" ht="14.4" customHeight="1" x14ac:dyDescent="0.3">
      <c r="A30" s="525" t="s">
        <v>2566</v>
      </c>
      <c r="B30" s="526" t="s">
        <v>2194</v>
      </c>
      <c r="C30" s="526" t="s">
        <v>2166</v>
      </c>
      <c r="D30" s="526" t="s">
        <v>2567</v>
      </c>
      <c r="E30" s="526" t="s">
        <v>2568</v>
      </c>
      <c r="F30" s="530">
        <v>1</v>
      </c>
      <c r="G30" s="530">
        <v>466.78</v>
      </c>
      <c r="H30" s="530"/>
      <c r="I30" s="530">
        <v>466.78</v>
      </c>
      <c r="J30" s="530"/>
      <c r="K30" s="530"/>
      <c r="L30" s="530"/>
      <c r="M30" s="530"/>
      <c r="N30" s="530"/>
      <c r="O30" s="530"/>
      <c r="P30" s="544"/>
      <c r="Q30" s="531"/>
    </row>
    <row r="31" spans="1:17" ht="14.4" customHeight="1" x14ac:dyDescent="0.3">
      <c r="A31" s="525" t="s">
        <v>2566</v>
      </c>
      <c r="B31" s="526" t="s">
        <v>2194</v>
      </c>
      <c r="C31" s="526" t="s">
        <v>2166</v>
      </c>
      <c r="D31" s="526" t="s">
        <v>2395</v>
      </c>
      <c r="E31" s="526" t="s">
        <v>2396</v>
      </c>
      <c r="F31" s="530">
        <v>2</v>
      </c>
      <c r="G31" s="530">
        <v>36000.19</v>
      </c>
      <c r="H31" s="530">
        <v>1.4057275284902373</v>
      </c>
      <c r="I31" s="530">
        <v>18000.095000000001</v>
      </c>
      <c r="J31" s="530">
        <v>3</v>
      </c>
      <c r="K31" s="530">
        <v>25609.649999999998</v>
      </c>
      <c r="L31" s="530">
        <v>1</v>
      </c>
      <c r="M31" s="530">
        <v>8536.5499999999993</v>
      </c>
      <c r="N31" s="530">
        <v>3</v>
      </c>
      <c r="O31" s="530">
        <v>25609.649999999998</v>
      </c>
      <c r="P31" s="544">
        <v>1</v>
      </c>
      <c r="Q31" s="531">
        <v>8536.5499999999993</v>
      </c>
    </row>
    <row r="32" spans="1:17" ht="14.4" customHeight="1" x14ac:dyDescent="0.3">
      <c r="A32" s="525" t="s">
        <v>2566</v>
      </c>
      <c r="B32" s="526" t="s">
        <v>2194</v>
      </c>
      <c r="C32" s="526" t="s">
        <v>2166</v>
      </c>
      <c r="D32" s="526" t="s">
        <v>2401</v>
      </c>
      <c r="E32" s="526" t="s">
        <v>2402</v>
      </c>
      <c r="F32" s="530">
        <v>4</v>
      </c>
      <c r="G32" s="530">
        <v>8946</v>
      </c>
      <c r="H32" s="530">
        <v>0.66666666666666663</v>
      </c>
      <c r="I32" s="530">
        <v>2236.5</v>
      </c>
      <c r="J32" s="530">
        <v>6</v>
      </c>
      <c r="K32" s="530">
        <v>13419</v>
      </c>
      <c r="L32" s="530">
        <v>1</v>
      </c>
      <c r="M32" s="530">
        <v>2236.5</v>
      </c>
      <c r="N32" s="530">
        <v>7</v>
      </c>
      <c r="O32" s="530">
        <v>15655.5</v>
      </c>
      <c r="P32" s="544">
        <v>1.1666666666666667</v>
      </c>
      <c r="Q32" s="531">
        <v>2236.5</v>
      </c>
    </row>
    <row r="33" spans="1:17" ht="14.4" customHeight="1" x14ac:dyDescent="0.3">
      <c r="A33" s="525" t="s">
        <v>2566</v>
      </c>
      <c r="B33" s="526" t="s">
        <v>2194</v>
      </c>
      <c r="C33" s="526" t="s">
        <v>2166</v>
      </c>
      <c r="D33" s="526" t="s">
        <v>2569</v>
      </c>
      <c r="E33" s="526" t="s">
        <v>2386</v>
      </c>
      <c r="F33" s="530">
        <v>1</v>
      </c>
      <c r="G33" s="530">
        <v>1446.97</v>
      </c>
      <c r="H33" s="530"/>
      <c r="I33" s="530">
        <v>1446.97</v>
      </c>
      <c r="J33" s="530"/>
      <c r="K33" s="530"/>
      <c r="L33" s="530"/>
      <c r="M33" s="530"/>
      <c r="N33" s="530">
        <v>1</v>
      </c>
      <c r="O33" s="530">
        <v>1446.97</v>
      </c>
      <c r="P33" s="544"/>
      <c r="Q33" s="531">
        <v>1446.97</v>
      </c>
    </row>
    <row r="34" spans="1:17" ht="14.4" customHeight="1" x14ac:dyDescent="0.3">
      <c r="A34" s="525" t="s">
        <v>2566</v>
      </c>
      <c r="B34" s="526" t="s">
        <v>2194</v>
      </c>
      <c r="C34" s="526" t="s">
        <v>2166</v>
      </c>
      <c r="D34" s="526" t="s">
        <v>2405</v>
      </c>
      <c r="E34" s="526" t="s">
        <v>2406</v>
      </c>
      <c r="F34" s="530">
        <v>5</v>
      </c>
      <c r="G34" s="530">
        <v>34453.9</v>
      </c>
      <c r="H34" s="530">
        <v>0.83333333333333337</v>
      </c>
      <c r="I34" s="530">
        <v>6890.7800000000007</v>
      </c>
      <c r="J34" s="530">
        <v>6</v>
      </c>
      <c r="K34" s="530">
        <v>41344.68</v>
      </c>
      <c r="L34" s="530">
        <v>1</v>
      </c>
      <c r="M34" s="530">
        <v>6890.78</v>
      </c>
      <c r="N34" s="530"/>
      <c r="O34" s="530"/>
      <c r="P34" s="544"/>
      <c r="Q34" s="531"/>
    </row>
    <row r="35" spans="1:17" ht="14.4" customHeight="1" x14ac:dyDescent="0.3">
      <c r="A35" s="525" t="s">
        <v>2566</v>
      </c>
      <c r="B35" s="526" t="s">
        <v>2194</v>
      </c>
      <c r="C35" s="526" t="s">
        <v>2166</v>
      </c>
      <c r="D35" s="526" t="s">
        <v>2570</v>
      </c>
      <c r="E35" s="526" t="s">
        <v>2571</v>
      </c>
      <c r="F35" s="530"/>
      <c r="G35" s="530"/>
      <c r="H35" s="530"/>
      <c r="I35" s="530"/>
      <c r="J35" s="530"/>
      <c r="K35" s="530"/>
      <c r="L35" s="530"/>
      <c r="M35" s="530"/>
      <c r="N35" s="530">
        <v>4</v>
      </c>
      <c r="O35" s="530">
        <v>76787.199999999997</v>
      </c>
      <c r="P35" s="544"/>
      <c r="Q35" s="531">
        <v>19196.8</v>
      </c>
    </row>
    <row r="36" spans="1:17" ht="14.4" customHeight="1" x14ac:dyDescent="0.3">
      <c r="A36" s="525" t="s">
        <v>2566</v>
      </c>
      <c r="B36" s="526" t="s">
        <v>2194</v>
      </c>
      <c r="C36" s="526" t="s">
        <v>2166</v>
      </c>
      <c r="D36" s="526" t="s">
        <v>2413</v>
      </c>
      <c r="E36" s="526" t="s">
        <v>2414</v>
      </c>
      <c r="F36" s="530">
        <v>2</v>
      </c>
      <c r="G36" s="530">
        <v>2005.6</v>
      </c>
      <c r="H36" s="530"/>
      <c r="I36" s="530">
        <v>1002.8</v>
      </c>
      <c r="J36" s="530"/>
      <c r="K36" s="530"/>
      <c r="L36" s="530"/>
      <c r="M36" s="530"/>
      <c r="N36" s="530">
        <v>15</v>
      </c>
      <c r="O36" s="530">
        <v>15042</v>
      </c>
      <c r="P36" s="544"/>
      <c r="Q36" s="531">
        <v>1002.8</v>
      </c>
    </row>
    <row r="37" spans="1:17" ht="14.4" customHeight="1" x14ac:dyDescent="0.3">
      <c r="A37" s="525" t="s">
        <v>2566</v>
      </c>
      <c r="B37" s="526" t="s">
        <v>2194</v>
      </c>
      <c r="C37" s="526" t="s">
        <v>2166</v>
      </c>
      <c r="D37" s="526" t="s">
        <v>2415</v>
      </c>
      <c r="E37" s="526" t="s">
        <v>2416</v>
      </c>
      <c r="F37" s="530">
        <v>5</v>
      </c>
      <c r="G37" s="530">
        <v>38250</v>
      </c>
      <c r="H37" s="530">
        <v>1.6666666666666667</v>
      </c>
      <c r="I37" s="530">
        <v>7650</v>
      </c>
      <c r="J37" s="530">
        <v>3</v>
      </c>
      <c r="K37" s="530">
        <v>22950</v>
      </c>
      <c r="L37" s="530">
        <v>1</v>
      </c>
      <c r="M37" s="530">
        <v>7650</v>
      </c>
      <c r="N37" s="530"/>
      <c r="O37" s="530"/>
      <c r="P37" s="544"/>
      <c r="Q37" s="531"/>
    </row>
    <row r="38" spans="1:17" ht="14.4" customHeight="1" x14ac:dyDescent="0.3">
      <c r="A38" s="525" t="s">
        <v>2566</v>
      </c>
      <c r="B38" s="526" t="s">
        <v>2194</v>
      </c>
      <c r="C38" s="526" t="s">
        <v>2166</v>
      </c>
      <c r="D38" s="526" t="s">
        <v>2417</v>
      </c>
      <c r="E38" s="526" t="s">
        <v>2418</v>
      </c>
      <c r="F38" s="530"/>
      <c r="G38" s="530"/>
      <c r="H38" s="530"/>
      <c r="I38" s="530"/>
      <c r="J38" s="530"/>
      <c r="K38" s="530"/>
      <c r="L38" s="530"/>
      <c r="M38" s="530"/>
      <c r="N38" s="530">
        <v>1</v>
      </c>
      <c r="O38" s="530">
        <v>9370.39</v>
      </c>
      <c r="P38" s="544"/>
      <c r="Q38" s="531">
        <v>9370.39</v>
      </c>
    </row>
    <row r="39" spans="1:17" ht="14.4" customHeight="1" x14ac:dyDescent="0.3">
      <c r="A39" s="525" t="s">
        <v>2566</v>
      </c>
      <c r="B39" s="526" t="s">
        <v>2194</v>
      </c>
      <c r="C39" s="526" t="s">
        <v>2166</v>
      </c>
      <c r="D39" s="526" t="s">
        <v>2419</v>
      </c>
      <c r="E39" s="526" t="s">
        <v>2420</v>
      </c>
      <c r="F39" s="530">
        <v>1</v>
      </c>
      <c r="G39" s="530">
        <v>13284.52</v>
      </c>
      <c r="H39" s="530"/>
      <c r="I39" s="530">
        <v>13284.52</v>
      </c>
      <c r="J39" s="530"/>
      <c r="K39" s="530"/>
      <c r="L39" s="530"/>
      <c r="M39" s="530"/>
      <c r="N39" s="530"/>
      <c r="O39" s="530"/>
      <c r="P39" s="544"/>
      <c r="Q39" s="531"/>
    </row>
    <row r="40" spans="1:17" ht="14.4" customHeight="1" x14ac:dyDescent="0.3">
      <c r="A40" s="525" t="s">
        <v>2566</v>
      </c>
      <c r="B40" s="526" t="s">
        <v>2194</v>
      </c>
      <c r="C40" s="526" t="s">
        <v>2166</v>
      </c>
      <c r="D40" s="526" t="s">
        <v>2423</v>
      </c>
      <c r="E40" s="526" t="s">
        <v>2424</v>
      </c>
      <c r="F40" s="530">
        <v>1</v>
      </c>
      <c r="G40" s="530">
        <v>797</v>
      </c>
      <c r="H40" s="530">
        <v>0.5</v>
      </c>
      <c r="I40" s="530">
        <v>797</v>
      </c>
      <c r="J40" s="530">
        <v>2</v>
      </c>
      <c r="K40" s="530">
        <v>1594</v>
      </c>
      <c r="L40" s="530">
        <v>1</v>
      </c>
      <c r="M40" s="530">
        <v>797</v>
      </c>
      <c r="N40" s="530"/>
      <c r="O40" s="530"/>
      <c r="P40" s="544"/>
      <c r="Q40" s="531"/>
    </row>
    <row r="41" spans="1:17" ht="14.4" customHeight="1" x14ac:dyDescent="0.3">
      <c r="A41" s="525" t="s">
        <v>2566</v>
      </c>
      <c r="B41" s="526" t="s">
        <v>2194</v>
      </c>
      <c r="C41" s="526" t="s">
        <v>2166</v>
      </c>
      <c r="D41" s="526" t="s">
        <v>2425</v>
      </c>
      <c r="E41" s="526" t="s">
        <v>2426</v>
      </c>
      <c r="F41" s="530"/>
      <c r="G41" s="530"/>
      <c r="H41" s="530"/>
      <c r="I41" s="530"/>
      <c r="J41" s="530">
        <v>3</v>
      </c>
      <c r="K41" s="530">
        <v>15777.689999999999</v>
      </c>
      <c r="L41" s="530">
        <v>1</v>
      </c>
      <c r="M41" s="530">
        <v>5259.23</v>
      </c>
      <c r="N41" s="530">
        <v>3</v>
      </c>
      <c r="O41" s="530">
        <v>15777.689999999999</v>
      </c>
      <c r="P41" s="544">
        <v>1</v>
      </c>
      <c r="Q41" s="531">
        <v>5259.23</v>
      </c>
    </row>
    <row r="42" spans="1:17" ht="14.4" customHeight="1" x14ac:dyDescent="0.3">
      <c r="A42" s="525" t="s">
        <v>2566</v>
      </c>
      <c r="B42" s="526" t="s">
        <v>2194</v>
      </c>
      <c r="C42" s="526" t="s">
        <v>2166</v>
      </c>
      <c r="D42" s="526" t="s">
        <v>2427</v>
      </c>
      <c r="E42" s="526" t="s">
        <v>2428</v>
      </c>
      <c r="F42" s="530">
        <v>1</v>
      </c>
      <c r="G42" s="530">
        <v>1497.44</v>
      </c>
      <c r="H42" s="530"/>
      <c r="I42" s="530">
        <v>1497.44</v>
      </c>
      <c r="J42" s="530"/>
      <c r="K42" s="530"/>
      <c r="L42" s="530"/>
      <c r="M42" s="530"/>
      <c r="N42" s="530"/>
      <c r="O42" s="530"/>
      <c r="P42" s="544"/>
      <c r="Q42" s="531"/>
    </row>
    <row r="43" spans="1:17" ht="14.4" customHeight="1" x14ac:dyDescent="0.3">
      <c r="A43" s="525" t="s">
        <v>2566</v>
      </c>
      <c r="B43" s="526" t="s">
        <v>2194</v>
      </c>
      <c r="C43" s="526" t="s">
        <v>2166</v>
      </c>
      <c r="D43" s="526" t="s">
        <v>2572</v>
      </c>
      <c r="E43" s="526" t="s">
        <v>2573</v>
      </c>
      <c r="F43" s="530"/>
      <c r="G43" s="530"/>
      <c r="H43" s="530"/>
      <c r="I43" s="530"/>
      <c r="J43" s="530"/>
      <c r="K43" s="530"/>
      <c r="L43" s="530"/>
      <c r="M43" s="530"/>
      <c r="N43" s="530">
        <v>6</v>
      </c>
      <c r="O43" s="530">
        <v>121873.2</v>
      </c>
      <c r="P43" s="544"/>
      <c r="Q43" s="531">
        <v>20312.2</v>
      </c>
    </row>
    <row r="44" spans="1:17" ht="14.4" customHeight="1" x14ac:dyDescent="0.3">
      <c r="A44" s="525" t="s">
        <v>2566</v>
      </c>
      <c r="B44" s="526" t="s">
        <v>2194</v>
      </c>
      <c r="C44" s="526" t="s">
        <v>2166</v>
      </c>
      <c r="D44" s="526" t="s">
        <v>2429</v>
      </c>
      <c r="E44" s="526" t="s">
        <v>2430</v>
      </c>
      <c r="F44" s="530">
        <v>1</v>
      </c>
      <c r="G44" s="530">
        <v>605.65</v>
      </c>
      <c r="H44" s="530">
        <v>1</v>
      </c>
      <c r="I44" s="530">
        <v>605.65</v>
      </c>
      <c r="J44" s="530">
        <v>1</v>
      </c>
      <c r="K44" s="530">
        <v>605.65</v>
      </c>
      <c r="L44" s="530">
        <v>1</v>
      </c>
      <c r="M44" s="530">
        <v>605.65</v>
      </c>
      <c r="N44" s="530">
        <v>1</v>
      </c>
      <c r="O44" s="530">
        <v>605.65</v>
      </c>
      <c r="P44" s="544">
        <v>1</v>
      </c>
      <c r="Q44" s="531">
        <v>605.65</v>
      </c>
    </row>
    <row r="45" spans="1:17" ht="14.4" customHeight="1" x14ac:dyDescent="0.3">
      <c r="A45" s="525" t="s">
        <v>2566</v>
      </c>
      <c r="B45" s="526" t="s">
        <v>2194</v>
      </c>
      <c r="C45" s="526" t="s">
        <v>2166</v>
      </c>
      <c r="D45" s="526" t="s">
        <v>2435</v>
      </c>
      <c r="E45" s="526" t="s">
        <v>2436</v>
      </c>
      <c r="F45" s="530"/>
      <c r="G45" s="530"/>
      <c r="H45" s="530"/>
      <c r="I45" s="530"/>
      <c r="J45" s="530">
        <v>2</v>
      </c>
      <c r="K45" s="530">
        <v>1662.32</v>
      </c>
      <c r="L45" s="530">
        <v>1</v>
      </c>
      <c r="M45" s="530">
        <v>831.16</v>
      </c>
      <c r="N45" s="530">
        <v>17</v>
      </c>
      <c r="O45" s="530">
        <v>14129.72</v>
      </c>
      <c r="P45" s="544">
        <v>8.5</v>
      </c>
      <c r="Q45" s="531">
        <v>831.16</v>
      </c>
    </row>
    <row r="46" spans="1:17" ht="14.4" customHeight="1" x14ac:dyDescent="0.3">
      <c r="A46" s="525" t="s">
        <v>2566</v>
      </c>
      <c r="B46" s="526" t="s">
        <v>2194</v>
      </c>
      <c r="C46" s="526" t="s">
        <v>2166</v>
      </c>
      <c r="D46" s="526" t="s">
        <v>2437</v>
      </c>
      <c r="E46" s="526" t="s">
        <v>2436</v>
      </c>
      <c r="F46" s="530">
        <v>4</v>
      </c>
      <c r="G46" s="530">
        <v>3552.24</v>
      </c>
      <c r="H46" s="530">
        <v>0.8</v>
      </c>
      <c r="I46" s="530">
        <v>888.06</v>
      </c>
      <c r="J46" s="530">
        <v>5</v>
      </c>
      <c r="K46" s="530">
        <v>4440.2999999999993</v>
      </c>
      <c r="L46" s="530">
        <v>1</v>
      </c>
      <c r="M46" s="530">
        <v>888.05999999999983</v>
      </c>
      <c r="N46" s="530">
        <v>4</v>
      </c>
      <c r="O46" s="530">
        <v>3552.24</v>
      </c>
      <c r="P46" s="544">
        <v>0.8</v>
      </c>
      <c r="Q46" s="531">
        <v>888.06</v>
      </c>
    </row>
    <row r="47" spans="1:17" ht="14.4" customHeight="1" x14ac:dyDescent="0.3">
      <c r="A47" s="525" t="s">
        <v>2566</v>
      </c>
      <c r="B47" s="526" t="s">
        <v>2194</v>
      </c>
      <c r="C47" s="526" t="s">
        <v>2166</v>
      </c>
      <c r="D47" s="526" t="s">
        <v>2438</v>
      </c>
      <c r="E47" s="526" t="s">
        <v>2439</v>
      </c>
      <c r="F47" s="530">
        <v>2</v>
      </c>
      <c r="G47" s="530">
        <v>1776.12</v>
      </c>
      <c r="H47" s="530"/>
      <c r="I47" s="530">
        <v>888.06</v>
      </c>
      <c r="J47" s="530"/>
      <c r="K47" s="530"/>
      <c r="L47" s="530"/>
      <c r="M47" s="530"/>
      <c r="N47" s="530"/>
      <c r="O47" s="530"/>
      <c r="P47" s="544"/>
      <c r="Q47" s="531"/>
    </row>
    <row r="48" spans="1:17" ht="14.4" customHeight="1" x14ac:dyDescent="0.3">
      <c r="A48" s="525" t="s">
        <v>2566</v>
      </c>
      <c r="B48" s="526" t="s">
        <v>2194</v>
      </c>
      <c r="C48" s="526" t="s">
        <v>2166</v>
      </c>
      <c r="D48" s="526" t="s">
        <v>2442</v>
      </c>
      <c r="E48" s="526" t="s">
        <v>2443</v>
      </c>
      <c r="F48" s="530"/>
      <c r="G48" s="530"/>
      <c r="H48" s="530"/>
      <c r="I48" s="530"/>
      <c r="J48" s="530"/>
      <c r="K48" s="530"/>
      <c r="L48" s="530"/>
      <c r="M48" s="530"/>
      <c r="N48" s="530">
        <v>1</v>
      </c>
      <c r="O48" s="530">
        <v>1312.14</v>
      </c>
      <c r="P48" s="544"/>
      <c r="Q48" s="531">
        <v>1312.14</v>
      </c>
    </row>
    <row r="49" spans="1:17" ht="14.4" customHeight="1" x14ac:dyDescent="0.3">
      <c r="A49" s="525" t="s">
        <v>2566</v>
      </c>
      <c r="B49" s="526" t="s">
        <v>2194</v>
      </c>
      <c r="C49" s="526" t="s">
        <v>2166</v>
      </c>
      <c r="D49" s="526" t="s">
        <v>2446</v>
      </c>
      <c r="E49" s="526" t="s">
        <v>2447</v>
      </c>
      <c r="F49" s="530">
        <v>9</v>
      </c>
      <c r="G49" s="530">
        <v>10316.969999999999</v>
      </c>
      <c r="H49" s="530">
        <v>0.81818181818181823</v>
      </c>
      <c r="I49" s="530">
        <v>1146.33</v>
      </c>
      <c r="J49" s="530">
        <v>11</v>
      </c>
      <c r="K49" s="530">
        <v>12609.63</v>
      </c>
      <c r="L49" s="530">
        <v>1</v>
      </c>
      <c r="M49" s="530">
        <v>1146.33</v>
      </c>
      <c r="N49" s="530">
        <v>6</v>
      </c>
      <c r="O49" s="530">
        <v>6877.98</v>
      </c>
      <c r="P49" s="544">
        <v>0.54545454545454541</v>
      </c>
      <c r="Q49" s="531">
        <v>1146.33</v>
      </c>
    </row>
    <row r="50" spans="1:17" ht="14.4" customHeight="1" x14ac:dyDescent="0.3">
      <c r="A50" s="525" t="s">
        <v>2566</v>
      </c>
      <c r="B50" s="526" t="s">
        <v>2194</v>
      </c>
      <c r="C50" s="526" t="s">
        <v>2166</v>
      </c>
      <c r="D50" s="526" t="s">
        <v>2448</v>
      </c>
      <c r="E50" s="526" t="s">
        <v>2449</v>
      </c>
      <c r="F50" s="530">
        <v>1</v>
      </c>
      <c r="G50" s="530">
        <v>359.1</v>
      </c>
      <c r="H50" s="530">
        <v>0.16666666666666669</v>
      </c>
      <c r="I50" s="530">
        <v>359.1</v>
      </c>
      <c r="J50" s="530">
        <v>6</v>
      </c>
      <c r="K50" s="530">
        <v>2154.6</v>
      </c>
      <c r="L50" s="530">
        <v>1</v>
      </c>
      <c r="M50" s="530">
        <v>359.09999999999997</v>
      </c>
      <c r="N50" s="530">
        <v>3</v>
      </c>
      <c r="O50" s="530">
        <v>1077.3000000000002</v>
      </c>
      <c r="P50" s="544">
        <v>0.50000000000000011</v>
      </c>
      <c r="Q50" s="531">
        <v>359.10000000000008</v>
      </c>
    </row>
    <row r="51" spans="1:17" ht="14.4" customHeight="1" x14ac:dyDescent="0.3">
      <c r="A51" s="525" t="s">
        <v>2566</v>
      </c>
      <c r="B51" s="526" t="s">
        <v>2194</v>
      </c>
      <c r="C51" s="526" t="s">
        <v>2166</v>
      </c>
      <c r="D51" s="526" t="s">
        <v>2574</v>
      </c>
      <c r="E51" s="526" t="s">
        <v>2575</v>
      </c>
      <c r="F51" s="530"/>
      <c r="G51" s="530"/>
      <c r="H51" s="530"/>
      <c r="I51" s="530"/>
      <c r="J51" s="530"/>
      <c r="K51" s="530"/>
      <c r="L51" s="530"/>
      <c r="M51" s="530"/>
      <c r="N51" s="530">
        <v>1</v>
      </c>
      <c r="O51" s="530">
        <v>13078</v>
      </c>
      <c r="P51" s="544"/>
      <c r="Q51" s="531">
        <v>13078</v>
      </c>
    </row>
    <row r="52" spans="1:17" ht="14.4" customHeight="1" x14ac:dyDescent="0.3">
      <c r="A52" s="525" t="s">
        <v>2566</v>
      </c>
      <c r="B52" s="526" t="s">
        <v>2194</v>
      </c>
      <c r="C52" s="526" t="s">
        <v>2166</v>
      </c>
      <c r="D52" s="526" t="s">
        <v>2450</v>
      </c>
      <c r="E52" s="526" t="s">
        <v>2451</v>
      </c>
      <c r="F52" s="530"/>
      <c r="G52" s="530"/>
      <c r="H52" s="530"/>
      <c r="I52" s="530"/>
      <c r="J52" s="530"/>
      <c r="K52" s="530"/>
      <c r="L52" s="530"/>
      <c r="M52" s="530"/>
      <c r="N52" s="530">
        <v>3</v>
      </c>
      <c r="O52" s="530">
        <v>50495.069999999992</v>
      </c>
      <c r="P52" s="544"/>
      <c r="Q52" s="531">
        <v>16831.689999999999</v>
      </c>
    </row>
    <row r="53" spans="1:17" ht="14.4" customHeight="1" x14ac:dyDescent="0.3">
      <c r="A53" s="525" t="s">
        <v>2566</v>
      </c>
      <c r="B53" s="526" t="s">
        <v>2194</v>
      </c>
      <c r="C53" s="526" t="s">
        <v>2166</v>
      </c>
      <c r="D53" s="526" t="s">
        <v>2454</v>
      </c>
      <c r="E53" s="526" t="s">
        <v>2455</v>
      </c>
      <c r="F53" s="530">
        <v>2</v>
      </c>
      <c r="G53" s="530">
        <v>10401.36</v>
      </c>
      <c r="H53" s="530">
        <v>0.4</v>
      </c>
      <c r="I53" s="530">
        <v>5200.68</v>
      </c>
      <c r="J53" s="530">
        <v>5</v>
      </c>
      <c r="K53" s="530">
        <v>26003.4</v>
      </c>
      <c r="L53" s="530">
        <v>1</v>
      </c>
      <c r="M53" s="530">
        <v>5200.68</v>
      </c>
      <c r="N53" s="530">
        <v>5</v>
      </c>
      <c r="O53" s="530">
        <v>26003.4</v>
      </c>
      <c r="P53" s="544">
        <v>1</v>
      </c>
      <c r="Q53" s="531">
        <v>5200.68</v>
      </c>
    </row>
    <row r="54" spans="1:17" ht="14.4" customHeight="1" x14ac:dyDescent="0.3">
      <c r="A54" s="525" t="s">
        <v>2566</v>
      </c>
      <c r="B54" s="526" t="s">
        <v>2194</v>
      </c>
      <c r="C54" s="526" t="s">
        <v>2166</v>
      </c>
      <c r="D54" s="526" t="s">
        <v>2456</v>
      </c>
      <c r="E54" s="526" t="s">
        <v>2457</v>
      </c>
      <c r="F54" s="530">
        <v>8</v>
      </c>
      <c r="G54" s="530">
        <v>52697.04</v>
      </c>
      <c r="H54" s="530">
        <v>0.79999999999999993</v>
      </c>
      <c r="I54" s="530">
        <v>6587.13</v>
      </c>
      <c r="J54" s="530">
        <v>10</v>
      </c>
      <c r="K54" s="530">
        <v>65871.3</v>
      </c>
      <c r="L54" s="530">
        <v>1</v>
      </c>
      <c r="M54" s="530">
        <v>6587.13</v>
      </c>
      <c r="N54" s="530">
        <v>6</v>
      </c>
      <c r="O54" s="530">
        <v>39522.78</v>
      </c>
      <c r="P54" s="544">
        <v>0.6</v>
      </c>
      <c r="Q54" s="531">
        <v>6587.13</v>
      </c>
    </row>
    <row r="55" spans="1:17" ht="14.4" customHeight="1" x14ac:dyDescent="0.3">
      <c r="A55" s="525" t="s">
        <v>2566</v>
      </c>
      <c r="B55" s="526" t="s">
        <v>2194</v>
      </c>
      <c r="C55" s="526" t="s">
        <v>2166</v>
      </c>
      <c r="D55" s="526" t="s">
        <v>2460</v>
      </c>
      <c r="E55" s="526" t="s">
        <v>2461</v>
      </c>
      <c r="F55" s="530"/>
      <c r="G55" s="530"/>
      <c r="H55" s="530"/>
      <c r="I55" s="530"/>
      <c r="J55" s="530"/>
      <c r="K55" s="530"/>
      <c r="L55" s="530"/>
      <c r="M55" s="530"/>
      <c r="N55" s="530">
        <v>1</v>
      </c>
      <c r="O55" s="530">
        <v>16719</v>
      </c>
      <c r="P55" s="544"/>
      <c r="Q55" s="531">
        <v>16719</v>
      </c>
    </row>
    <row r="56" spans="1:17" ht="14.4" customHeight="1" x14ac:dyDescent="0.3">
      <c r="A56" s="525" t="s">
        <v>2566</v>
      </c>
      <c r="B56" s="526" t="s">
        <v>2194</v>
      </c>
      <c r="C56" s="526" t="s">
        <v>2166</v>
      </c>
      <c r="D56" s="526" t="s">
        <v>2462</v>
      </c>
      <c r="E56" s="526" t="s">
        <v>2463</v>
      </c>
      <c r="F56" s="530">
        <v>1</v>
      </c>
      <c r="G56" s="530">
        <v>26449.24</v>
      </c>
      <c r="H56" s="530"/>
      <c r="I56" s="530">
        <v>26449.24</v>
      </c>
      <c r="J56" s="530"/>
      <c r="K56" s="530"/>
      <c r="L56" s="530"/>
      <c r="M56" s="530"/>
      <c r="N56" s="530"/>
      <c r="O56" s="530"/>
      <c r="P56" s="544"/>
      <c r="Q56" s="531"/>
    </row>
    <row r="57" spans="1:17" ht="14.4" customHeight="1" x14ac:dyDescent="0.3">
      <c r="A57" s="525" t="s">
        <v>2566</v>
      </c>
      <c r="B57" s="526" t="s">
        <v>2194</v>
      </c>
      <c r="C57" s="526" t="s">
        <v>2166</v>
      </c>
      <c r="D57" s="526" t="s">
        <v>2171</v>
      </c>
      <c r="E57" s="526" t="s">
        <v>2172</v>
      </c>
      <c r="F57" s="530"/>
      <c r="G57" s="530"/>
      <c r="H57" s="530"/>
      <c r="I57" s="530"/>
      <c r="J57" s="530">
        <v>1</v>
      </c>
      <c r="K57" s="530">
        <v>511</v>
      </c>
      <c r="L57" s="530">
        <v>1</v>
      </c>
      <c r="M57" s="530">
        <v>511</v>
      </c>
      <c r="N57" s="530"/>
      <c r="O57" s="530"/>
      <c r="P57" s="544"/>
      <c r="Q57" s="531"/>
    </row>
    <row r="58" spans="1:17" ht="14.4" customHeight="1" x14ac:dyDescent="0.3">
      <c r="A58" s="525" t="s">
        <v>2566</v>
      </c>
      <c r="B58" s="526" t="s">
        <v>2194</v>
      </c>
      <c r="C58" s="526" t="s">
        <v>2166</v>
      </c>
      <c r="D58" s="526" t="s">
        <v>2466</v>
      </c>
      <c r="E58" s="526" t="s">
        <v>2467</v>
      </c>
      <c r="F58" s="530">
        <v>3</v>
      </c>
      <c r="G58" s="530">
        <v>13080</v>
      </c>
      <c r="H58" s="530"/>
      <c r="I58" s="530">
        <v>4360</v>
      </c>
      <c r="J58" s="530"/>
      <c r="K58" s="530"/>
      <c r="L58" s="530"/>
      <c r="M58" s="530"/>
      <c r="N58" s="530">
        <v>1</v>
      </c>
      <c r="O58" s="530">
        <v>4360</v>
      </c>
      <c r="P58" s="544"/>
      <c r="Q58" s="531">
        <v>4360</v>
      </c>
    </row>
    <row r="59" spans="1:17" ht="14.4" customHeight="1" x14ac:dyDescent="0.3">
      <c r="A59" s="525" t="s">
        <v>2566</v>
      </c>
      <c r="B59" s="526" t="s">
        <v>2194</v>
      </c>
      <c r="C59" s="526" t="s">
        <v>2166</v>
      </c>
      <c r="D59" s="526" t="s">
        <v>2231</v>
      </c>
      <c r="E59" s="526" t="s">
        <v>2232</v>
      </c>
      <c r="F59" s="530">
        <v>2</v>
      </c>
      <c r="G59" s="530">
        <v>66250.52</v>
      </c>
      <c r="H59" s="530">
        <v>0.41666663522037506</v>
      </c>
      <c r="I59" s="530">
        <v>33125.26</v>
      </c>
      <c r="J59" s="530">
        <v>6</v>
      </c>
      <c r="K59" s="530">
        <v>159001.25999999998</v>
      </c>
      <c r="L59" s="530">
        <v>1</v>
      </c>
      <c r="M59" s="530">
        <v>26500.209999999995</v>
      </c>
      <c r="N59" s="530">
        <v>2</v>
      </c>
      <c r="O59" s="530">
        <v>53000.42</v>
      </c>
      <c r="P59" s="544">
        <v>0.33333333333333337</v>
      </c>
      <c r="Q59" s="531">
        <v>26500.21</v>
      </c>
    </row>
    <row r="60" spans="1:17" ht="14.4" customHeight="1" x14ac:dyDescent="0.3">
      <c r="A60" s="525" t="s">
        <v>2566</v>
      </c>
      <c r="B60" s="526" t="s">
        <v>2194</v>
      </c>
      <c r="C60" s="526" t="s">
        <v>2166</v>
      </c>
      <c r="D60" s="526" t="s">
        <v>2470</v>
      </c>
      <c r="E60" s="526" t="s">
        <v>2471</v>
      </c>
      <c r="F60" s="530">
        <v>3</v>
      </c>
      <c r="G60" s="530">
        <v>1142.58</v>
      </c>
      <c r="H60" s="530"/>
      <c r="I60" s="530">
        <v>380.85999999999996</v>
      </c>
      <c r="J60" s="530"/>
      <c r="K60" s="530"/>
      <c r="L60" s="530"/>
      <c r="M60" s="530"/>
      <c r="N60" s="530">
        <v>1</v>
      </c>
      <c r="O60" s="530">
        <v>380.86</v>
      </c>
      <c r="P60" s="544"/>
      <c r="Q60" s="531">
        <v>380.86</v>
      </c>
    </row>
    <row r="61" spans="1:17" ht="14.4" customHeight="1" x14ac:dyDescent="0.3">
      <c r="A61" s="525" t="s">
        <v>2566</v>
      </c>
      <c r="B61" s="526" t="s">
        <v>2194</v>
      </c>
      <c r="C61" s="526" t="s">
        <v>2166</v>
      </c>
      <c r="D61" s="526" t="s">
        <v>2484</v>
      </c>
      <c r="E61" s="526" t="s">
        <v>2485</v>
      </c>
      <c r="F61" s="530">
        <v>1</v>
      </c>
      <c r="G61" s="530">
        <v>310</v>
      </c>
      <c r="H61" s="530"/>
      <c r="I61" s="530">
        <v>310</v>
      </c>
      <c r="J61" s="530"/>
      <c r="K61" s="530"/>
      <c r="L61" s="530"/>
      <c r="M61" s="530"/>
      <c r="N61" s="530"/>
      <c r="O61" s="530"/>
      <c r="P61" s="544"/>
      <c r="Q61" s="531"/>
    </row>
    <row r="62" spans="1:17" ht="14.4" customHeight="1" x14ac:dyDescent="0.3">
      <c r="A62" s="525" t="s">
        <v>2566</v>
      </c>
      <c r="B62" s="526" t="s">
        <v>2194</v>
      </c>
      <c r="C62" s="526" t="s">
        <v>2166</v>
      </c>
      <c r="D62" s="526" t="s">
        <v>2486</v>
      </c>
      <c r="E62" s="526" t="s">
        <v>2487</v>
      </c>
      <c r="F62" s="530">
        <v>1</v>
      </c>
      <c r="G62" s="530">
        <v>658.4</v>
      </c>
      <c r="H62" s="530"/>
      <c r="I62" s="530">
        <v>658.4</v>
      </c>
      <c r="J62" s="530"/>
      <c r="K62" s="530"/>
      <c r="L62" s="530"/>
      <c r="M62" s="530"/>
      <c r="N62" s="530"/>
      <c r="O62" s="530"/>
      <c r="P62" s="544"/>
      <c r="Q62" s="531"/>
    </row>
    <row r="63" spans="1:17" ht="14.4" customHeight="1" x14ac:dyDescent="0.3">
      <c r="A63" s="525" t="s">
        <v>2566</v>
      </c>
      <c r="B63" s="526" t="s">
        <v>2194</v>
      </c>
      <c r="C63" s="526" t="s">
        <v>2166</v>
      </c>
      <c r="D63" s="526" t="s">
        <v>2488</v>
      </c>
      <c r="E63" s="526" t="s">
        <v>2489</v>
      </c>
      <c r="F63" s="530"/>
      <c r="G63" s="530"/>
      <c r="H63" s="530"/>
      <c r="I63" s="530"/>
      <c r="J63" s="530">
        <v>2</v>
      </c>
      <c r="K63" s="530">
        <v>4987.18</v>
      </c>
      <c r="L63" s="530">
        <v>1</v>
      </c>
      <c r="M63" s="530">
        <v>2493.59</v>
      </c>
      <c r="N63" s="530"/>
      <c r="O63" s="530"/>
      <c r="P63" s="544"/>
      <c r="Q63" s="531"/>
    </row>
    <row r="64" spans="1:17" ht="14.4" customHeight="1" x14ac:dyDescent="0.3">
      <c r="A64" s="525" t="s">
        <v>2566</v>
      </c>
      <c r="B64" s="526" t="s">
        <v>2194</v>
      </c>
      <c r="C64" s="526" t="s">
        <v>2166</v>
      </c>
      <c r="D64" s="526" t="s">
        <v>2492</v>
      </c>
      <c r="E64" s="526" t="s">
        <v>2396</v>
      </c>
      <c r="F64" s="530"/>
      <c r="G64" s="530"/>
      <c r="H64" s="530"/>
      <c r="I64" s="530"/>
      <c r="J64" s="530">
        <v>1</v>
      </c>
      <c r="K64" s="530">
        <v>8536.5499999999993</v>
      </c>
      <c r="L64" s="530">
        <v>1</v>
      </c>
      <c r="M64" s="530">
        <v>8536.5499999999993</v>
      </c>
      <c r="N64" s="530"/>
      <c r="O64" s="530"/>
      <c r="P64" s="544"/>
      <c r="Q64" s="531"/>
    </row>
    <row r="65" spans="1:17" ht="14.4" customHeight="1" x14ac:dyDescent="0.3">
      <c r="A65" s="525" t="s">
        <v>2566</v>
      </c>
      <c r="B65" s="526" t="s">
        <v>2194</v>
      </c>
      <c r="C65" s="526" t="s">
        <v>2166</v>
      </c>
      <c r="D65" s="526" t="s">
        <v>2576</v>
      </c>
      <c r="E65" s="526" t="s">
        <v>2577</v>
      </c>
      <c r="F65" s="530"/>
      <c r="G65" s="530"/>
      <c r="H65" s="530"/>
      <c r="I65" s="530"/>
      <c r="J65" s="530">
        <v>1</v>
      </c>
      <c r="K65" s="530">
        <v>44071.360000000001</v>
      </c>
      <c r="L65" s="530">
        <v>1</v>
      </c>
      <c r="M65" s="530">
        <v>44071.360000000001</v>
      </c>
      <c r="N65" s="530"/>
      <c r="O65" s="530"/>
      <c r="P65" s="544"/>
      <c r="Q65" s="531"/>
    </row>
    <row r="66" spans="1:17" ht="14.4" customHeight="1" x14ac:dyDescent="0.3">
      <c r="A66" s="525" t="s">
        <v>2566</v>
      </c>
      <c r="B66" s="526" t="s">
        <v>2194</v>
      </c>
      <c r="C66" s="526" t="s">
        <v>2166</v>
      </c>
      <c r="D66" s="526" t="s">
        <v>2578</v>
      </c>
      <c r="E66" s="526" t="s">
        <v>2579</v>
      </c>
      <c r="F66" s="530"/>
      <c r="G66" s="530"/>
      <c r="H66" s="530"/>
      <c r="I66" s="530"/>
      <c r="J66" s="530">
        <v>1</v>
      </c>
      <c r="K66" s="530">
        <v>75000</v>
      </c>
      <c r="L66" s="530">
        <v>1</v>
      </c>
      <c r="M66" s="530">
        <v>75000</v>
      </c>
      <c r="N66" s="530"/>
      <c r="O66" s="530"/>
      <c r="P66" s="544"/>
      <c r="Q66" s="531"/>
    </row>
    <row r="67" spans="1:17" ht="14.4" customHeight="1" x14ac:dyDescent="0.3">
      <c r="A67" s="525" t="s">
        <v>2566</v>
      </c>
      <c r="B67" s="526" t="s">
        <v>2194</v>
      </c>
      <c r="C67" s="526" t="s">
        <v>2166</v>
      </c>
      <c r="D67" s="526" t="s">
        <v>2495</v>
      </c>
      <c r="E67" s="526" t="s">
        <v>2391</v>
      </c>
      <c r="F67" s="530"/>
      <c r="G67" s="530"/>
      <c r="H67" s="530"/>
      <c r="I67" s="530"/>
      <c r="J67" s="530"/>
      <c r="K67" s="530"/>
      <c r="L67" s="530"/>
      <c r="M67" s="530"/>
      <c r="N67" s="530">
        <v>4</v>
      </c>
      <c r="O67" s="530">
        <v>7728.36</v>
      </c>
      <c r="P67" s="544"/>
      <c r="Q67" s="531">
        <v>1932.09</v>
      </c>
    </row>
    <row r="68" spans="1:17" ht="14.4" customHeight="1" x14ac:dyDescent="0.3">
      <c r="A68" s="525" t="s">
        <v>2566</v>
      </c>
      <c r="B68" s="526" t="s">
        <v>2194</v>
      </c>
      <c r="C68" s="526" t="s">
        <v>2166</v>
      </c>
      <c r="D68" s="526" t="s">
        <v>2580</v>
      </c>
      <c r="E68" s="526" t="s">
        <v>2581</v>
      </c>
      <c r="F68" s="530"/>
      <c r="G68" s="530"/>
      <c r="H68" s="530"/>
      <c r="I68" s="530"/>
      <c r="J68" s="530"/>
      <c r="K68" s="530"/>
      <c r="L68" s="530"/>
      <c r="M68" s="530"/>
      <c r="N68" s="530">
        <v>3</v>
      </c>
      <c r="O68" s="530">
        <v>79500</v>
      </c>
      <c r="P68" s="544"/>
      <c r="Q68" s="531">
        <v>26500</v>
      </c>
    </row>
    <row r="69" spans="1:17" ht="14.4" customHeight="1" x14ac:dyDescent="0.3">
      <c r="A69" s="525" t="s">
        <v>2566</v>
      </c>
      <c r="B69" s="526" t="s">
        <v>2194</v>
      </c>
      <c r="C69" s="526" t="s">
        <v>2166</v>
      </c>
      <c r="D69" s="526" t="s">
        <v>2582</v>
      </c>
      <c r="E69" s="526" t="s">
        <v>2583</v>
      </c>
      <c r="F69" s="530"/>
      <c r="G69" s="530"/>
      <c r="H69" s="530"/>
      <c r="I69" s="530"/>
      <c r="J69" s="530"/>
      <c r="K69" s="530"/>
      <c r="L69" s="530"/>
      <c r="M69" s="530"/>
      <c r="N69" s="530">
        <v>0.5</v>
      </c>
      <c r="O69" s="530">
        <v>1890</v>
      </c>
      <c r="P69" s="544"/>
      <c r="Q69" s="531">
        <v>3780</v>
      </c>
    </row>
    <row r="70" spans="1:17" ht="14.4" customHeight="1" x14ac:dyDescent="0.3">
      <c r="A70" s="525" t="s">
        <v>2566</v>
      </c>
      <c r="B70" s="526" t="s">
        <v>2194</v>
      </c>
      <c r="C70" s="526" t="s">
        <v>2175</v>
      </c>
      <c r="D70" s="526" t="s">
        <v>2176</v>
      </c>
      <c r="E70" s="526" t="s">
        <v>2177</v>
      </c>
      <c r="F70" s="530"/>
      <c r="G70" s="530"/>
      <c r="H70" s="530"/>
      <c r="I70" s="530"/>
      <c r="J70" s="530">
        <v>1</v>
      </c>
      <c r="K70" s="530">
        <v>37</v>
      </c>
      <c r="L70" s="530">
        <v>1</v>
      </c>
      <c r="M70" s="530">
        <v>37</v>
      </c>
      <c r="N70" s="530"/>
      <c r="O70" s="530"/>
      <c r="P70" s="544"/>
      <c r="Q70" s="531"/>
    </row>
    <row r="71" spans="1:17" ht="14.4" customHeight="1" x14ac:dyDescent="0.3">
      <c r="A71" s="525" t="s">
        <v>2566</v>
      </c>
      <c r="B71" s="526" t="s">
        <v>2194</v>
      </c>
      <c r="C71" s="526" t="s">
        <v>2175</v>
      </c>
      <c r="D71" s="526" t="s">
        <v>2243</v>
      </c>
      <c r="E71" s="526" t="s">
        <v>2244</v>
      </c>
      <c r="F71" s="530">
        <v>118</v>
      </c>
      <c r="G71" s="530">
        <v>24426</v>
      </c>
      <c r="H71" s="530">
        <v>0.87538974303838302</v>
      </c>
      <c r="I71" s="530">
        <v>207</v>
      </c>
      <c r="J71" s="530">
        <v>131</v>
      </c>
      <c r="K71" s="530">
        <v>27903</v>
      </c>
      <c r="L71" s="530">
        <v>1</v>
      </c>
      <c r="M71" s="530">
        <v>213</v>
      </c>
      <c r="N71" s="530">
        <v>118</v>
      </c>
      <c r="O71" s="530">
        <v>25134</v>
      </c>
      <c r="P71" s="544">
        <v>0.9007633587786259</v>
      </c>
      <c r="Q71" s="531">
        <v>213</v>
      </c>
    </row>
    <row r="72" spans="1:17" ht="14.4" customHeight="1" x14ac:dyDescent="0.3">
      <c r="A72" s="525" t="s">
        <v>2566</v>
      </c>
      <c r="B72" s="526" t="s">
        <v>2194</v>
      </c>
      <c r="C72" s="526" t="s">
        <v>2175</v>
      </c>
      <c r="D72" s="526" t="s">
        <v>2245</v>
      </c>
      <c r="E72" s="526" t="s">
        <v>2246</v>
      </c>
      <c r="F72" s="530">
        <v>20</v>
      </c>
      <c r="G72" s="530">
        <v>3020</v>
      </c>
      <c r="H72" s="530">
        <v>1.0254668930390491</v>
      </c>
      <c r="I72" s="530">
        <v>151</v>
      </c>
      <c r="J72" s="530">
        <v>19</v>
      </c>
      <c r="K72" s="530">
        <v>2945</v>
      </c>
      <c r="L72" s="530">
        <v>1</v>
      </c>
      <c r="M72" s="530">
        <v>155</v>
      </c>
      <c r="N72" s="530">
        <v>18</v>
      </c>
      <c r="O72" s="530">
        <v>2790</v>
      </c>
      <c r="P72" s="544">
        <v>0.94736842105263153</v>
      </c>
      <c r="Q72" s="531">
        <v>155</v>
      </c>
    </row>
    <row r="73" spans="1:17" ht="14.4" customHeight="1" x14ac:dyDescent="0.3">
      <c r="A73" s="525" t="s">
        <v>2566</v>
      </c>
      <c r="B73" s="526" t="s">
        <v>2194</v>
      </c>
      <c r="C73" s="526" t="s">
        <v>2175</v>
      </c>
      <c r="D73" s="526" t="s">
        <v>2247</v>
      </c>
      <c r="E73" s="526" t="s">
        <v>2248</v>
      </c>
      <c r="F73" s="530">
        <v>25</v>
      </c>
      <c r="G73" s="530">
        <v>4575</v>
      </c>
      <c r="H73" s="530">
        <v>1.2876442443005911</v>
      </c>
      <c r="I73" s="530">
        <v>183</v>
      </c>
      <c r="J73" s="530">
        <v>19</v>
      </c>
      <c r="K73" s="530">
        <v>3553</v>
      </c>
      <c r="L73" s="530">
        <v>1</v>
      </c>
      <c r="M73" s="530">
        <v>187</v>
      </c>
      <c r="N73" s="530">
        <v>29</v>
      </c>
      <c r="O73" s="530">
        <v>5423</v>
      </c>
      <c r="P73" s="544">
        <v>1.5263157894736843</v>
      </c>
      <c r="Q73" s="531">
        <v>187</v>
      </c>
    </row>
    <row r="74" spans="1:17" ht="14.4" customHeight="1" x14ac:dyDescent="0.3">
      <c r="A74" s="525" t="s">
        <v>2566</v>
      </c>
      <c r="B74" s="526" t="s">
        <v>2194</v>
      </c>
      <c r="C74" s="526" t="s">
        <v>2175</v>
      </c>
      <c r="D74" s="526" t="s">
        <v>2249</v>
      </c>
      <c r="E74" s="526" t="s">
        <v>2250</v>
      </c>
      <c r="F74" s="530">
        <v>16</v>
      </c>
      <c r="G74" s="530">
        <v>2000</v>
      </c>
      <c r="H74" s="530">
        <v>1.2019230769230769</v>
      </c>
      <c r="I74" s="530">
        <v>125</v>
      </c>
      <c r="J74" s="530">
        <v>13</v>
      </c>
      <c r="K74" s="530">
        <v>1664</v>
      </c>
      <c r="L74" s="530">
        <v>1</v>
      </c>
      <c r="M74" s="530">
        <v>128</v>
      </c>
      <c r="N74" s="530">
        <v>11</v>
      </c>
      <c r="O74" s="530">
        <v>1408</v>
      </c>
      <c r="P74" s="544">
        <v>0.84615384615384615</v>
      </c>
      <c r="Q74" s="531">
        <v>128</v>
      </c>
    </row>
    <row r="75" spans="1:17" ht="14.4" customHeight="1" x14ac:dyDescent="0.3">
      <c r="A75" s="525" t="s">
        <v>2566</v>
      </c>
      <c r="B75" s="526" t="s">
        <v>2194</v>
      </c>
      <c r="C75" s="526" t="s">
        <v>2175</v>
      </c>
      <c r="D75" s="526" t="s">
        <v>2251</v>
      </c>
      <c r="E75" s="526" t="s">
        <v>2252</v>
      </c>
      <c r="F75" s="530">
        <v>32</v>
      </c>
      <c r="G75" s="530">
        <v>7008</v>
      </c>
      <c r="H75" s="530">
        <v>2.095067264573991</v>
      </c>
      <c r="I75" s="530">
        <v>219</v>
      </c>
      <c r="J75" s="530">
        <v>15</v>
      </c>
      <c r="K75" s="530">
        <v>3345</v>
      </c>
      <c r="L75" s="530">
        <v>1</v>
      </c>
      <c r="M75" s="530">
        <v>223</v>
      </c>
      <c r="N75" s="530">
        <v>20</v>
      </c>
      <c r="O75" s="530">
        <v>4460</v>
      </c>
      <c r="P75" s="544">
        <v>1.3333333333333333</v>
      </c>
      <c r="Q75" s="531">
        <v>223</v>
      </c>
    </row>
    <row r="76" spans="1:17" ht="14.4" customHeight="1" x14ac:dyDescent="0.3">
      <c r="A76" s="525" t="s">
        <v>2566</v>
      </c>
      <c r="B76" s="526" t="s">
        <v>2194</v>
      </c>
      <c r="C76" s="526" t="s">
        <v>2175</v>
      </c>
      <c r="D76" s="526" t="s">
        <v>2253</v>
      </c>
      <c r="E76" s="526" t="s">
        <v>2254</v>
      </c>
      <c r="F76" s="530">
        <v>5</v>
      </c>
      <c r="G76" s="530">
        <v>1095</v>
      </c>
      <c r="H76" s="530">
        <v>1.2275784753363228</v>
      </c>
      <c r="I76" s="530">
        <v>219</v>
      </c>
      <c r="J76" s="530">
        <v>4</v>
      </c>
      <c r="K76" s="530">
        <v>892</v>
      </c>
      <c r="L76" s="530">
        <v>1</v>
      </c>
      <c r="M76" s="530">
        <v>223</v>
      </c>
      <c r="N76" s="530">
        <v>5</v>
      </c>
      <c r="O76" s="530">
        <v>1115</v>
      </c>
      <c r="P76" s="544">
        <v>1.25</v>
      </c>
      <c r="Q76" s="531">
        <v>223</v>
      </c>
    </row>
    <row r="77" spans="1:17" ht="14.4" customHeight="1" x14ac:dyDescent="0.3">
      <c r="A77" s="525" t="s">
        <v>2566</v>
      </c>
      <c r="B77" s="526" t="s">
        <v>2194</v>
      </c>
      <c r="C77" s="526" t="s">
        <v>2175</v>
      </c>
      <c r="D77" s="526" t="s">
        <v>2257</v>
      </c>
      <c r="E77" s="526" t="s">
        <v>2258</v>
      </c>
      <c r="F77" s="530">
        <v>36</v>
      </c>
      <c r="G77" s="530">
        <v>7956</v>
      </c>
      <c r="H77" s="530">
        <v>0.93052631578947365</v>
      </c>
      <c r="I77" s="530">
        <v>221</v>
      </c>
      <c r="J77" s="530">
        <v>38</v>
      </c>
      <c r="K77" s="530">
        <v>8550</v>
      </c>
      <c r="L77" s="530">
        <v>1</v>
      </c>
      <c r="M77" s="530">
        <v>225</v>
      </c>
      <c r="N77" s="530">
        <v>26</v>
      </c>
      <c r="O77" s="530">
        <v>5850</v>
      </c>
      <c r="P77" s="544">
        <v>0.68421052631578949</v>
      </c>
      <c r="Q77" s="531">
        <v>225</v>
      </c>
    </row>
    <row r="78" spans="1:17" ht="14.4" customHeight="1" x14ac:dyDescent="0.3">
      <c r="A78" s="525" t="s">
        <v>2566</v>
      </c>
      <c r="B78" s="526" t="s">
        <v>2194</v>
      </c>
      <c r="C78" s="526" t="s">
        <v>2175</v>
      </c>
      <c r="D78" s="526" t="s">
        <v>2259</v>
      </c>
      <c r="E78" s="526" t="s">
        <v>2260</v>
      </c>
      <c r="F78" s="530"/>
      <c r="G78" s="530"/>
      <c r="H78" s="530"/>
      <c r="I78" s="530"/>
      <c r="J78" s="530"/>
      <c r="K78" s="530"/>
      <c r="L78" s="530"/>
      <c r="M78" s="530"/>
      <c r="N78" s="530">
        <v>2</v>
      </c>
      <c r="O78" s="530">
        <v>1252</v>
      </c>
      <c r="P78" s="544"/>
      <c r="Q78" s="531">
        <v>626</v>
      </c>
    </row>
    <row r="79" spans="1:17" ht="14.4" customHeight="1" x14ac:dyDescent="0.3">
      <c r="A79" s="525" t="s">
        <v>2566</v>
      </c>
      <c r="B79" s="526" t="s">
        <v>2194</v>
      </c>
      <c r="C79" s="526" t="s">
        <v>2175</v>
      </c>
      <c r="D79" s="526" t="s">
        <v>2269</v>
      </c>
      <c r="E79" s="526" t="s">
        <v>2270</v>
      </c>
      <c r="F79" s="530">
        <v>1</v>
      </c>
      <c r="G79" s="530">
        <v>259</v>
      </c>
      <c r="H79" s="530"/>
      <c r="I79" s="530">
        <v>259</v>
      </c>
      <c r="J79" s="530"/>
      <c r="K79" s="530"/>
      <c r="L79" s="530"/>
      <c r="M79" s="530"/>
      <c r="N79" s="530"/>
      <c r="O79" s="530"/>
      <c r="P79" s="544"/>
      <c r="Q79" s="531"/>
    </row>
    <row r="80" spans="1:17" ht="14.4" customHeight="1" x14ac:dyDescent="0.3">
      <c r="A80" s="525" t="s">
        <v>2566</v>
      </c>
      <c r="B80" s="526" t="s">
        <v>2194</v>
      </c>
      <c r="C80" s="526" t="s">
        <v>2175</v>
      </c>
      <c r="D80" s="526" t="s">
        <v>2271</v>
      </c>
      <c r="E80" s="526" t="s">
        <v>2272</v>
      </c>
      <c r="F80" s="530">
        <v>10</v>
      </c>
      <c r="G80" s="530">
        <v>3300</v>
      </c>
      <c r="H80" s="530">
        <v>3.151862464183381</v>
      </c>
      <c r="I80" s="530">
        <v>330</v>
      </c>
      <c r="J80" s="530">
        <v>3</v>
      </c>
      <c r="K80" s="530">
        <v>1047</v>
      </c>
      <c r="L80" s="530">
        <v>1</v>
      </c>
      <c r="M80" s="530">
        <v>349</v>
      </c>
      <c r="N80" s="530"/>
      <c r="O80" s="530"/>
      <c r="P80" s="544"/>
      <c r="Q80" s="531"/>
    </row>
    <row r="81" spans="1:17" ht="14.4" customHeight="1" x14ac:dyDescent="0.3">
      <c r="A81" s="525" t="s">
        <v>2566</v>
      </c>
      <c r="B81" s="526" t="s">
        <v>2194</v>
      </c>
      <c r="C81" s="526" t="s">
        <v>2175</v>
      </c>
      <c r="D81" s="526" t="s">
        <v>2500</v>
      </c>
      <c r="E81" s="526" t="s">
        <v>2501</v>
      </c>
      <c r="F81" s="530">
        <v>1</v>
      </c>
      <c r="G81" s="530">
        <v>4505</v>
      </c>
      <c r="H81" s="530"/>
      <c r="I81" s="530">
        <v>4505</v>
      </c>
      <c r="J81" s="530"/>
      <c r="K81" s="530"/>
      <c r="L81" s="530"/>
      <c r="M81" s="530"/>
      <c r="N81" s="530"/>
      <c r="O81" s="530"/>
      <c r="P81" s="544"/>
      <c r="Q81" s="531"/>
    </row>
    <row r="82" spans="1:17" ht="14.4" customHeight="1" x14ac:dyDescent="0.3">
      <c r="A82" s="525" t="s">
        <v>2566</v>
      </c>
      <c r="B82" s="526" t="s">
        <v>2194</v>
      </c>
      <c r="C82" s="526" t="s">
        <v>2175</v>
      </c>
      <c r="D82" s="526" t="s">
        <v>2502</v>
      </c>
      <c r="E82" s="526" t="s">
        <v>2503</v>
      </c>
      <c r="F82" s="530">
        <v>6</v>
      </c>
      <c r="G82" s="530">
        <v>24834</v>
      </c>
      <c r="H82" s="530">
        <v>0.6626641050272174</v>
      </c>
      <c r="I82" s="530">
        <v>4139</v>
      </c>
      <c r="J82" s="530">
        <v>9</v>
      </c>
      <c r="K82" s="530">
        <v>37476</v>
      </c>
      <c r="L82" s="530">
        <v>1</v>
      </c>
      <c r="M82" s="530">
        <v>4164</v>
      </c>
      <c r="N82" s="530">
        <v>5</v>
      </c>
      <c r="O82" s="530">
        <v>20820</v>
      </c>
      <c r="P82" s="544">
        <v>0.55555555555555558</v>
      </c>
      <c r="Q82" s="531">
        <v>4164</v>
      </c>
    </row>
    <row r="83" spans="1:17" ht="14.4" customHeight="1" x14ac:dyDescent="0.3">
      <c r="A83" s="525" t="s">
        <v>2566</v>
      </c>
      <c r="B83" s="526" t="s">
        <v>2194</v>
      </c>
      <c r="C83" s="526" t="s">
        <v>2175</v>
      </c>
      <c r="D83" s="526" t="s">
        <v>2508</v>
      </c>
      <c r="E83" s="526" t="s">
        <v>2509</v>
      </c>
      <c r="F83" s="530"/>
      <c r="G83" s="530"/>
      <c r="H83" s="530"/>
      <c r="I83" s="530"/>
      <c r="J83" s="530"/>
      <c r="K83" s="530"/>
      <c r="L83" s="530"/>
      <c r="M83" s="530"/>
      <c r="N83" s="530">
        <v>1</v>
      </c>
      <c r="O83" s="530">
        <v>1575</v>
      </c>
      <c r="P83" s="544"/>
      <c r="Q83" s="531">
        <v>1575</v>
      </c>
    </row>
    <row r="84" spans="1:17" ht="14.4" customHeight="1" x14ac:dyDescent="0.3">
      <c r="A84" s="525" t="s">
        <v>2566</v>
      </c>
      <c r="B84" s="526" t="s">
        <v>2194</v>
      </c>
      <c r="C84" s="526" t="s">
        <v>2175</v>
      </c>
      <c r="D84" s="526" t="s">
        <v>2510</v>
      </c>
      <c r="E84" s="526" t="s">
        <v>2511</v>
      </c>
      <c r="F84" s="530"/>
      <c r="G84" s="530"/>
      <c r="H84" s="530"/>
      <c r="I84" s="530"/>
      <c r="J84" s="530">
        <v>1</v>
      </c>
      <c r="K84" s="530">
        <v>15260</v>
      </c>
      <c r="L84" s="530">
        <v>1</v>
      </c>
      <c r="M84" s="530">
        <v>15260</v>
      </c>
      <c r="N84" s="530"/>
      <c r="O84" s="530"/>
      <c r="P84" s="544"/>
      <c r="Q84" s="531"/>
    </row>
    <row r="85" spans="1:17" ht="14.4" customHeight="1" x14ac:dyDescent="0.3">
      <c r="A85" s="525" t="s">
        <v>2566</v>
      </c>
      <c r="B85" s="526" t="s">
        <v>2194</v>
      </c>
      <c r="C85" s="526" t="s">
        <v>2175</v>
      </c>
      <c r="D85" s="526" t="s">
        <v>2512</v>
      </c>
      <c r="E85" s="526" t="s">
        <v>2513</v>
      </c>
      <c r="F85" s="530">
        <v>54</v>
      </c>
      <c r="G85" s="530">
        <v>206496</v>
      </c>
      <c r="H85" s="530">
        <v>0.78671136848521794</v>
      </c>
      <c r="I85" s="530">
        <v>3824</v>
      </c>
      <c r="J85" s="530">
        <v>68</v>
      </c>
      <c r="K85" s="530">
        <v>262480</v>
      </c>
      <c r="L85" s="530">
        <v>1</v>
      </c>
      <c r="M85" s="530">
        <v>3860</v>
      </c>
      <c r="N85" s="530">
        <v>44</v>
      </c>
      <c r="O85" s="530">
        <v>169840</v>
      </c>
      <c r="P85" s="544">
        <v>0.6470588235294118</v>
      </c>
      <c r="Q85" s="531">
        <v>3860</v>
      </c>
    </row>
    <row r="86" spans="1:17" ht="14.4" customHeight="1" x14ac:dyDescent="0.3">
      <c r="A86" s="525" t="s">
        <v>2566</v>
      </c>
      <c r="B86" s="526" t="s">
        <v>2194</v>
      </c>
      <c r="C86" s="526" t="s">
        <v>2175</v>
      </c>
      <c r="D86" s="526" t="s">
        <v>2514</v>
      </c>
      <c r="E86" s="526" t="s">
        <v>2515</v>
      </c>
      <c r="F86" s="530">
        <v>1</v>
      </c>
      <c r="G86" s="530">
        <v>5162</v>
      </c>
      <c r="H86" s="530"/>
      <c r="I86" s="530">
        <v>5162</v>
      </c>
      <c r="J86" s="530"/>
      <c r="K86" s="530"/>
      <c r="L86" s="530"/>
      <c r="M86" s="530"/>
      <c r="N86" s="530"/>
      <c r="O86" s="530"/>
      <c r="P86" s="544"/>
      <c r="Q86" s="531"/>
    </row>
    <row r="87" spans="1:17" ht="14.4" customHeight="1" x14ac:dyDescent="0.3">
      <c r="A87" s="525" t="s">
        <v>2566</v>
      </c>
      <c r="B87" s="526" t="s">
        <v>2194</v>
      </c>
      <c r="C87" s="526" t="s">
        <v>2175</v>
      </c>
      <c r="D87" s="526" t="s">
        <v>2516</v>
      </c>
      <c r="E87" s="526" t="s">
        <v>2517</v>
      </c>
      <c r="F87" s="530">
        <v>13</v>
      </c>
      <c r="G87" s="530">
        <v>102089</v>
      </c>
      <c r="H87" s="530">
        <v>0.99091482649842266</v>
      </c>
      <c r="I87" s="530">
        <v>7853</v>
      </c>
      <c r="J87" s="530">
        <v>13</v>
      </c>
      <c r="K87" s="530">
        <v>103025</v>
      </c>
      <c r="L87" s="530">
        <v>1</v>
      </c>
      <c r="M87" s="530">
        <v>7925</v>
      </c>
      <c r="N87" s="530">
        <v>5</v>
      </c>
      <c r="O87" s="530">
        <v>39630</v>
      </c>
      <c r="P87" s="544">
        <v>0.38466391652511528</v>
      </c>
      <c r="Q87" s="531">
        <v>7926</v>
      </c>
    </row>
    <row r="88" spans="1:17" ht="14.4" customHeight="1" x14ac:dyDescent="0.3">
      <c r="A88" s="525" t="s">
        <v>2566</v>
      </c>
      <c r="B88" s="526" t="s">
        <v>2194</v>
      </c>
      <c r="C88" s="526" t="s">
        <v>2175</v>
      </c>
      <c r="D88" s="526" t="s">
        <v>2281</v>
      </c>
      <c r="E88" s="526" t="s">
        <v>2282</v>
      </c>
      <c r="F88" s="530">
        <v>10</v>
      </c>
      <c r="G88" s="530">
        <v>12810</v>
      </c>
      <c r="H88" s="530">
        <v>0.90065387049145751</v>
      </c>
      <c r="I88" s="530">
        <v>1281</v>
      </c>
      <c r="J88" s="530">
        <v>11</v>
      </c>
      <c r="K88" s="530">
        <v>14223</v>
      </c>
      <c r="L88" s="530">
        <v>1</v>
      </c>
      <c r="M88" s="530">
        <v>1293</v>
      </c>
      <c r="N88" s="530">
        <v>16</v>
      </c>
      <c r="O88" s="530">
        <v>20704</v>
      </c>
      <c r="P88" s="544">
        <v>1.4556703930253814</v>
      </c>
      <c r="Q88" s="531">
        <v>1294</v>
      </c>
    </row>
    <row r="89" spans="1:17" ht="14.4" customHeight="1" x14ac:dyDescent="0.3">
      <c r="A89" s="525" t="s">
        <v>2566</v>
      </c>
      <c r="B89" s="526" t="s">
        <v>2194</v>
      </c>
      <c r="C89" s="526" t="s">
        <v>2175</v>
      </c>
      <c r="D89" s="526" t="s">
        <v>2283</v>
      </c>
      <c r="E89" s="526" t="s">
        <v>2284</v>
      </c>
      <c r="F89" s="530">
        <v>7</v>
      </c>
      <c r="G89" s="530">
        <v>8169</v>
      </c>
      <c r="H89" s="530">
        <v>0.99150382327952424</v>
      </c>
      <c r="I89" s="530">
        <v>1167</v>
      </c>
      <c r="J89" s="530">
        <v>7</v>
      </c>
      <c r="K89" s="530">
        <v>8239</v>
      </c>
      <c r="L89" s="530">
        <v>1</v>
      </c>
      <c r="M89" s="530">
        <v>1177</v>
      </c>
      <c r="N89" s="530">
        <v>9</v>
      </c>
      <c r="O89" s="530">
        <v>10602</v>
      </c>
      <c r="P89" s="544">
        <v>1.2868066512926326</v>
      </c>
      <c r="Q89" s="531">
        <v>1178</v>
      </c>
    </row>
    <row r="90" spans="1:17" ht="14.4" customHeight="1" x14ac:dyDescent="0.3">
      <c r="A90" s="525" t="s">
        <v>2566</v>
      </c>
      <c r="B90" s="526" t="s">
        <v>2194</v>
      </c>
      <c r="C90" s="526" t="s">
        <v>2175</v>
      </c>
      <c r="D90" s="526" t="s">
        <v>2285</v>
      </c>
      <c r="E90" s="526" t="s">
        <v>2286</v>
      </c>
      <c r="F90" s="530">
        <v>17</v>
      </c>
      <c r="G90" s="530">
        <v>86292</v>
      </c>
      <c r="H90" s="530">
        <v>0.88068338385230094</v>
      </c>
      <c r="I90" s="530">
        <v>5076</v>
      </c>
      <c r="J90" s="530">
        <v>19</v>
      </c>
      <c r="K90" s="530">
        <v>97983</v>
      </c>
      <c r="L90" s="530">
        <v>1</v>
      </c>
      <c r="M90" s="530">
        <v>5157</v>
      </c>
      <c r="N90" s="530">
        <v>9</v>
      </c>
      <c r="O90" s="530">
        <v>46413</v>
      </c>
      <c r="P90" s="544">
        <v>0.47368421052631576</v>
      </c>
      <c r="Q90" s="531">
        <v>5157</v>
      </c>
    </row>
    <row r="91" spans="1:17" ht="14.4" customHeight="1" x14ac:dyDescent="0.3">
      <c r="A91" s="525" t="s">
        <v>2566</v>
      </c>
      <c r="B91" s="526" t="s">
        <v>2194</v>
      </c>
      <c r="C91" s="526" t="s">
        <v>2175</v>
      </c>
      <c r="D91" s="526" t="s">
        <v>2287</v>
      </c>
      <c r="E91" s="526" t="s">
        <v>2288</v>
      </c>
      <c r="F91" s="530">
        <v>32</v>
      </c>
      <c r="G91" s="530">
        <v>245920</v>
      </c>
      <c r="H91" s="530">
        <v>0.78759928260312584</v>
      </c>
      <c r="I91" s="530">
        <v>7685</v>
      </c>
      <c r="J91" s="530">
        <v>40</v>
      </c>
      <c r="K91" s="530">
        <v>312240</v>
      </c>
      <c r="L91" s="530">
        <v>1</v>
      </c>
      <c r="M91" s="530">
        <v>7806</v>
      </c>
      <c r="N91" s="530">
        <v>56</v>
      </c>
      <c r="O91" s="530">
        <v>437192</v>
      </c>
      <c r="P91" s="544">
        <v>1.4001793492185499</v>
      </c>
      <c r="Q91" s="531">
        <v>7807</v>
      </c>
    </row>
    <row r="92" spans="1:17" ht="14.4" customHeight="1" x14ac:dyDescent="0.3">
      <c r="A92" s="525" t="s">
        <v>2566</v>
      </c>
      <c r="B92" s="526" t="s">
        <v>2194</v>
      </c>
      <c r="C92" s="526" t="s">
        <v>2175</v>
      </c>
      <c r="D92" s="526" t="s">
        <v>2289</v>
      </c>
      <c r="E92" s="526" t="s">
        <v>2290</v>
      </c>
      <c r="F92" s="530">
        <v>2</v>
      </c>
      <c r="G92" s="530">
        <v>11032</v>
      </c>
      <c r="H92" s="530">
        <v>0.9814946619217082</v>
      </c>
      <c r="I92" s="530">
        <v>5516</v>
      </c>
      <c r="J92" s="530">
        <v>2</v>
      </c>
      <c r="K92" s="530">
        <v>11240</v>
      </c>
      <c r="L92" s="530">
        <v>1</v>
      </c>
      <c r="M92" s="530">
        <v>5620</v>
      </c>
      <c r="N92" s="530">
        <v>2</v>
      </c>
      <c r="O92" s="530">
        <v>11240</v>
      </c>
      <c r="P92" s="544">
        <v>1</v>
      </c>
      <c r="Q92" s="531">
        <v>5620</v>
      </c>
    </row>
    <row r="93" spans="1:17" ht="14.4" customHeight="1" x14ac:dyDescent="0.3">
      <c r="A93" s="525" t="s">
        <v>2566</v>
      </c>
      <c r="B93" s="526" t="s">
        <v>2194</v>
      </c>
      <c r="C93" s="526" t="s">
        <v>2175</v>
      </c>
      <c r="D93" s="526" t="s">
        <v>2520</v>
      </c>
      <c r="E93" s="526" t="s">
        <v>2521</v>
      </c>
      <c r="F93" s="530"/>
      <c r="G93" s="530"/>
      <c r="H93" s="530"/>
      <c r="I93" s="530"/>
      <c r="J93" s="530">
        <v>1</v>
      </c>
      <c r="K93" s="530">
        <v>0</v>
      </c>
      <c r="L93" s="530"/>
      <c r="M93" s="530">
        <v>0</v>
      </c>
      <c r="N93" s="530"/>
      <c r="O93" s="530"/>
      <c r="P93" s="544"/>
      <c r="Q93" s="531"/>
    </row>
    <row r="94" spans="1:17" ht="14.4" customHeight="1" x14ac:dyDescent="0.3">
      <c r="A94" s="525" t="s">
        <v>2566</v>
      </c>
      <c r="B94" s="526" t="s">
        <v>2194</v>
      </c>
      <c r="C94" s="526" t="s">
        <v>2175</v>
      </c>
      <c r="D94" s="526" t="s">
        <v>2293</v>
      </c>
      <c r="E94" s="526" t="s">
        <v>2294</v>
      </c>
      <c r="F94" s="530"/>
      <c r="G94" s="530"/>
      <c r="H94" s="530"/>
      <c r="I94" s="530"/>
      <c r="J94" s="530"/>
      <c r="K94" s="530"/>
      <c r="L94" s="530"/>
      <c r="M94" s="530"/>
      <c r="N94" s="530">
        <v>13</v>
      </c>
      <c r="O94" s="530">
        <v>10413</v>
      </c>
      <c r="P94" s="544"/>
      <c r="Q94" s="531">
        <v>801</v>
      </c>
    </row>
    <row r="95" spans="1:17" ht="14.4" customHeight="1" x14ac:dyDescent="0.3">
      <c r="A95" s="525" t="s">
        <v>2566</v>
      </c>
      <c r="B95" s="526" t="s">
        <v>2194</v>
      </c>
      <c r="C95" s="526" t="s">
        <v>2175</v>
      </c>
      <c r="D95" s="526" t="s">
        <v>2295</v>
      </c>
      <c r="E95" s="526" t="s">
        <v>2296</v>
      </c>
      <c r="F95" s="530">
        <v>1406</v>
      </c>
      <c r="G95" s="530">
        <v>246050</v>
      </c>
      <c r="H95" s="530">
        <v>0.98171821634906953</v>
      </c>
      <c r="I95" s="530">
        <v>175</v>
      </c>
      <c r="J95" s="530">
        <v>1416</v>
      </c>
      <c r="K95" s="530">
        <v>250632</v>
      </c>
      <c r="L95" s="530">
        <v>1</v>
      </c>
      <c r="M95" s="530">
        <v>177</v>
      </c>
      <c r="N95" s="530">
        <v>1645</v>
      </c>
      <c r="O95" s="530">
        <v>291165</v>
      </c>
      <c r="P95" s="544">
        <v>1.161723163841808</v>
      </c>
      <c r="Q95" s="531">
        <v>177</v>
      </c>
    </row>
    <row r="96" spans="1:17" ht="14.4" customHeight="1" x14ac:dyDescent="0.3">
      <c r="A96" s="525" t="s">
        <v>2566</v>
      </c>
      <c r="B96" s="526" t="s">
        <v>2194</v>
      </c>
      <c r="C96" s="526" t="s">
        <v>2175</v>
      </c>
      <c r="D96" s="526" t="s">
        <v>2297</v>
      </c>
      <c r="E96" s="526" t="s">
        <v>2298</v>
      </c>
      <c r="F96" s="530">
        <v>110</v>
      </c>
      <c r="G96" s="530">
        <v>220110</v>
      </c>
      <c r="H96" s="530">
        <v>1.0139206220518868</v>
      </c>
      <c r="I96" s="530">
        <v>2001</v>
      </c>
      <c r="J96" s="530">
        <v>106</v>
      </c>
      <c r="K96" s="530">
        <v>217088</v>
      </c>
      <c r="L96" s="530">
        <v>1</v>
      </c>
      <c r="M96" s="530">
        <v>2048</v>
      </c>
      <c r="N96" s="530">
        <v>99</v>
      </c>
      <c r="O96" s="530">
        <v>202851</v>
      </c>
      <c r="P96" s="544">
        <v>0.93441830041273588</v>
      </c>
      <c r="Q96" s="531">
        <v>2049</v>
      </c>
    </row>
    <row r="97" spans="1:17" ht="14.4" customHeight="1" x14ac:dyDescent="0.3">
      <c r="A97" s="525" t="s">
        <v>2566</v>
      </c>
      <c r="B97" s="526" t="s">
        <v>2194</v>
      </c>
      <c r="C97" s="526" t="s">
        <v>2175</v>
      </c>
      <c r="D97" s="526" t="s">
        <v>2303</v>
      </c>
      <c r="E97" s="526" t="s">
        <v>2304</v>
      </c>
      <c r="F97" s="530">
        <v>36</v>
      </c>
      <c r="G97" s="530">
        <v>97056</v>
      </c>
      <c r="H97" s="530">
        <v>0.78830409356725151</v>
      </c>
      <c r="I97" s="530">
        <v>2696</v>
      </c>
      <c r="J97" s="530">
        <v>45</v>
      </c>
      <c r="K97" s="530">
        <v>123120</v>
      </c>
      <c r="L97" s="530">
        <v>1</v>
      </c>
      <c r="M97" s="530">
        <v>2736</v>
      </c>
      <c r="N97" s="530">
        <v>54</v>
      </c>
      <c r="O97" s="530">
        <v>147798</v>
      </c>
      <c r="P97" s="544">
        <v>1.2004385964912281</v>
      </c>
      <c r="Q97" s="531">
        <v>2737</v>
      </c>
    </row>
    <row r="98" spans="1:17" ht="14.4" customHeight="1" x14ac:dyDescent="0.3">
      <c r="A98" s="525" t="s">
        <v>2566</v>
      </c>
      <c r="B98" s="526" t="s">
        <v>2194</v>
      </c>
      <c r="C98" s="526" t="s">
        <v>2175</v>
      </c>
      <c r="D98" s="526" t="s">
        <v>2305</v>
      </c>
      <c r="E98" s="526" t="s">
        <v>2306</v>
      </c>
      <c r="F98" s="530">
        <v>4</v>
      </c>
      <c r="G98" s="530">
        <v>20752</v>
      </c>
      <c r="H98" s="530"/>
      <c r="I98" s="530">
        <v>5188</v>
      </c>
      <c r="J98" s="530"/>
      <c r="K98" s="530"/>
      <c r="L98" s="530"/>
      <c r="M98" s="530"/>
      <c r="N98" s="530"/>
      <c r="O98" s="530"/>
      <c r="P98" s="544"/>
      <c r="Q98" s="531"/>
    </row>
    <row r="99" spans="1:17" ht="14.4" customHeight="1" x14ac:dyDescent="0.3">
      <c r="A99" s="525" t="s">
        <v>2566</v>
      </c>
      <c r="B99" s="526" t="s">
        <v>2194</v>
      </c>
      <c r="C99" s="526" t="s">
        <v>2175</v>
      </c>
      <c r="D99" s="526" t="s">
        <v>2522</v>
      </c>
      <c r="E99" s="526" t="s">
        <v>2523</v>
      </c>
      <c r="F99" s="530">
        <v>2</v>
      </c>
      <c r="G99" s="530">
        <v>4164</v>
      </c>
      <c r="H99" s="530">
        <v>0.32844297207761475</v>
      </c>
      <c r="I99" s="530">
        <v>2082</v>
      </c>
      <c r="J99" s="530">
        <v>6</v>
      </c>
      <c r="K99" s="530">
        <v>12678</v>
      </c>
      <c r="L99" s="530">
        <v>1</v>
      </c>
      <c r="M99" s="530">
        <v>2113</v>
      </c>
      <c r="N99" s="530">
        <v>5</v>
      </c>
      <c r="O99" s="530">
        <v>10565</v>
      </c>
      <c r="P99" s="544">
        <v>0.83333333333333337</v>
      </c>
      <c r="Q99" s="531">
        <v>2113</v>
      </c>
    </row>
    <row r="100" spans="1:17" ht="14.4" customHeight="1" x14ac:dyDescent="0.3">
      <c r="A100" s="525" t="s">
        <v>2566</v>
      </c>
      <c r="B100" s="526" t="s">
        <v>2194</v>
      </c>
      <c r="C100" s="526" t="s">
        <v>2175</v>
      </c>
      <c r="D100" s="526" t="s">
        <v>2313</v>
      </c>
      <c r="E100" s="526" t="s">
        <v>2314</v>
      </c>
      <c r="F100" s="530">
        <v>6</v>
      </c>
      <c r="G100" s="530">
        <v>906</v>
      </c>
      <c r="H100" s="530">
        <v>2.9225806451612901</v>
      </c>
      <c r="I100" s="530">
        <v>151</v>
      </c>
      <c r="J100" s="530">
        <v>2</v>
      </c>
      <c r="K100" s="530">
        <v>310</v>
      </c>
      <c r="L100" s="530">
        <v>1</v>
      </c>
      <c r="M100" s="530">
        <v>155</v>
      </c>
      <c r="N100" s="530">
        <v>2</v>
      </c>
      <c r="O100" s="530">
        <v>310</v>
      </c>
      <c r="P100" s="544">
        <v>1</v>
      </c>
      <c r="Q100" s="531">
        <v>155</v>
      </c>
    </row>
    <row r="101" spans="1:17" ht="14.4" customHeight="1" x14ac:dyDescent="0.3">
      <c r="A101" s="525" t="s">
        <v>2566</v>
      </c>
      <c r="B101" s="526" t="s">
        <v>2194</v>
      </c>
      <c r="C101" s="526" t="s">
        <v>2175</v>
      </c>
      <c r="D101" s="526" t="s">
        <v>2315</v>
      </c>
      <c r="E101" s="526" t="s">
        <v>2316</v>
      </c>
      <c r="F101" s="530">
        <v>11</v>
      </c>
      <c r="G101" s="530">
        <v>2145</v>
      </c>
      <c r="H101" s="530">
        <v>2.6947236180904524</v>
      </c>
      <c r="I101" s="530">
        <v>195</v>
      </c>
      <c r="J101" s="530">
        <v>4</v>
      </c>
      <c r="K101" s="530">
        <v>796</v>
      </c>
      <c r="L101" s="530">
        <v>1</v>
      </c>
      <c r="M101" s="530">
        <v>199</v>
      </c>
      <c r="N101" s="530">
        <v>11</v>
      </c>
      <c r="O101" s="530">
        <v>2189</v>
      </c>
      <c r="P101" s="544">
        <v>2.75</v>
      </c>
      <c r="Q101" s="531">
        <v>199</v>
      </c>
    </row>
    <row r="102" spans="1:17" ht="14.4" customHeight="1" x14ac:dyDescent="0.3">
      <c r="A102" s="525" t="s">
        <v>2566</v>
      </c>
      <c r="B102" s="526" t="s">
        <v>2194</v>
      </c>
      <c r="C102" s="526" t="s">
        <v>2175</v>
      </c>
      <c r="D102" s="526" t="s">
        <v>2317</v>
      </c>
      <c r="E102" s="526" t="s">
        <v>2318</v>
      </c>
      <c r="F102" s="530"/>
      <c r="G102" s="530"/>
      <c r="H102" s="530"/>
      <c r="I102" s="530"/>
      <c r="J102" s="530">
        <v>11</v>
      </c>
      <c r="K102" s="530">
        <v>2244</v>
      </c>
      <c r="L102" s="530">
        <v>1</v>
      </c>
      <c r="M102" s="530">
        <v>204</v>
      </c>
      <c r="N102" s="530">
        <v>21</v>
      </c>
      <c r="O102" s="530">
        <v>4284</v>
      </c>
      <c r="P102" s="544">
        <v>1.9090909090909092</v>
      </c>
      <c r="Q102" s="531">
        <v>204</v>
      </c>
    </row>
    <row r="103" spans="1:17" ht="14.4" customHeight="1" x14ac:dyDescent="0.3">
      <c r="A103" s="525" t="s">
        <v>2566</v>
      </c>
      <c r="B103" s="526" t="s">
        <v>2194</v>
      </c>
      <c r="C103" s="526" t="s">
        <v>2175</v>
      </c>
      <c r="D103" s="526" t="s">
        <v>2319</v>
      </c>
      <c r="E103" s="526" t="s">
        <v>2320</v>
      </c>
      <c r="F103" s="530">
        <v>2</v>
      </c>
      <c r="G103" s="530">
        <v>836</v>
      </c>
      <c r="H103" s="530"/>
      <c r="I103" s="530">
        <v>418</v>
      </c>
      <c r="J103" s="530"/>
      <c r="K103" s="530"/>
      <c r="L103" s="530"/>
      <c r="M103" s="530"/>
      <c r="N103" s="530">
        <v>4</v>
      </c>
      <c r="O103" s="530">
        <v>1704</v>
      </c>
      <c r="P103" s="544"/>
      <c r="Q103" s="531">
        <v>426</v>
      </c>
    </row>
    <row r="104" spans="1:17" ht="14.4" customHeight="1" x14ac:dyDescent="0.3">
      <c r="A104" s="525" t="s">
        <v>2566</v>
      </c>
      <c r="B104" s="526" t="s">
        <v>2194</v>
      </c>
      <c r="C104" s="526" t="s">
        <v>2175</v>
      </c>
      <c r="D104" s="526" t="s">
        <v>2323</v>
      </c>
      <c r="E104" s="526" t="s">
        <v>2324</v>
      </c>
      <c r="F104" s="530">
        <v>3</v>
      </c>
      <c r="G104" s="530">
        <v>477</v>
      </c>
      <c r="H104" s="530">
        <v>0.97546012269938653</v>
      </c>
      <c r="I104" s="530">
        <v>159</v>
      </c>
      <c r="J104" s="530">
        <v>3</v>
      </c>
      <c r="K104" s="530">
        <v>489</v>
      </c>
      <c r="L104" s="530">
        <v>1</v>
      </c>
      <c r="M104" s="530">
        <v>163</v>
      </c>
      <c r="N104" s="530">
        <v>5</v>
      </c>
      <c r="O104" s="530">
        <v>815</v>
      </c>
      <c r="P104" s="544">
        <v>1.6666666666666667</v>
      </c>
      <c r="Q104" s="531">
        <v>163</v>
      </c>
    </row>
    <row r="105" spans="1:17" ht="14.4" customHeight="1" x14ac:dyDescent="0.3">
      <c r="A105" s="525" t="s">
        <v>2566</v>
      </c>
      <c r="B105" s="526" t="s">
        <v>2194</v>
      </c>
      <c r="C105" s="526" t="s">
        <v>2175</v>
      </c>
      <c r="D105" s="526" t="s">
        <v>2327</v>
      </c>
      <c r="E105" s="526" t="s">
        <v>2328</v>
      </c>
      <c r="F105" s="530">
        <v>394</v>
      </c>
      <c r="G105" s="530">
        <v>836462</v>
      </c>
      <c r="H105" s="530">
        <v>1.058118853713641</v>
      </c>
      <c r="I105" s="530">
        <v>2123</v>
      </c>
      <c r="J105" s="530">
        <v>367</v>
      </c>
      <c r="K105" s="530">
        <v>790518</v>
      </c>
      <c r="L105" s="530">
        <v>1</v>
      </c>
      <c r="M105" s="530">
        <v>2154</v>
      </c>
      <c r="N105" s="530">
        <v>475</v>
      </c>
      <c r="O105" s="530">
        <v>1023625</v>
      </c>
      <c r="P105" s="544">
        <v>1.2948788009887189</v>
      </c>
      <c r="Q105" s="531">
        <v>2155</v>
      </c>
    </row>
    <row r="106" spans="1:17" ht="14.4" customHeight="1" x14ac:dyDescent="0.3">
      <c r="A106" s="525" t="s">
        <v>2566</v>
      </c>
      <c r="B106" s="526" t="s">
        <v>2194</v>
      </c>
      <c r="C106" s="526" t="s">
        <v>2175</v>
      </c>
      <c r="D106" s="526" t="s">
        <v>2524</v>
      </c>
      <c r="E106" s="526" t="s">
        <v>2513</v>
      </c>
      <c r="F106" s="530">
        <v>57</v>
      </c>
      <c r="G106" s="530">
        <v>106533</v>
      </c>
      <c r="H106" s="530">
        <v>0.76251860971140628</v>
      </c>
      <c r="I106" s="530">
        <v>1869</v>
      </c>
      <c r="J106" s="530">
        <v>74</v>
      </c>
      <c r="K106" s="530">
        <v>139712</v>
      </c>
      <c r="L106" s="530">
        <v>1</v>
      </c>
      <c r="M106" s="530">
        <v>1888</v>
      </c>
      <c r="N106" s="530">
        <v>57</v>
      </c>
      <c r="O106" s="530">
        <v>107673</v>
      </c>
      <c r="P106" s="544">
        <v>0.77067825240494736</v>
      </c>
      <c r="Q106" s="531">
        <v>1889</v>
      </c>
    </row>
    <row r="107" spans="1:17" ht="14.4" customHeight="1" x14ac:dyDescent="0.3">
      <c r="A107" s="525" t="s">
        <v>2566</v>
      </c>
      <c r="B107" s="526" t="s">
        <v>2194</v>
      </c>
      <c r="C107" s="526" t="s">
        <v>2175</v>
      </c>
      <c r="D107" s="526" t="s">
        <v>2525</v>
      </c>
      <c r="E107" s="526" t="s">
        <v>2526</v>
      </c>
      <c r="F107" s="530"/>
      <c r="G107" s="530"/>
      <c r="H107" s="530"/>
      <c r="I107" s="530"/>
      <c r="J107" s="530"/>
      <c r="K107" s="530"/>
      <c r="L107" s="530"/>
      <c r="M107" s="530"/>
      <c r="N107" s="530">
        <v>2</v>
      </c>
      <c r="O107" s="530">
        <v>19676</v>
      </c>
      <c r="P107" s="544"/>
      <c r="Q107" s="531">
        <v>9838</v>
      </c>
    </row>
    <row r="108" spans="1:17" ht="14.4" customHeight="1" x14ac:dyDescent="0.3">
      <c r="A108" s="525" t="s">
        <v>2566</v>
      </c>
      <c r="B108" s="526" t="s">
        <v>2194</v>
      </c>
      <c r="C108" s="526" t="s">
        <v>2175</v>
      </c>
      <c r="D108" s="526" t="s">
        <v>2331</v>
      </c>
      <c r="E108" s="526" t="s">
        <v>2332</v>
      </c>
      <c r="F108" s="530"/>
      <c r="G108" s="530"/>
      <c r="H108" s="530"/>
      <c r="I108" s="530"/>
      <c r="J108" s="530">
        <v>1</v>
      </c>
      <c r="K108" s="530">
        <v>933</v>
      </c>
      <c r="L108" s="530">
        <v>1</v>
      </c>
      <c r="M108" s="530">
        <v>933</v>
      </c>
      <c r="N108" s="530"/>
      <c r="O108" s="530"/>
      <c r="P108" s="544"/>
      <c r="Q108" s="531"/>
    </row>
    <row r="109" spans="1:17" ht="14.4" customHeight="1" x14ac:dyDescent="0.3">
      <c r="A109" s="525" t="s">
        <v>2566</v>
      </c>
      <c r="B109" s="526" t="s">
        <v>2194</v>
      </c>
      <c r="C109" s="526" t="s">
        <v>2175</v>
      </c>
      <c r="D109" s="526" t="s">
        <v>2335</v>
      </c>
      <c r="E109" s="526" t="s">
        <v>2336</v>
      </c>
      <c r="F109" s="530">
        <v>30</v>
      </c>
      <c r="G109" s="530">
        <v>251970</v>
      </c>
      <c r="H109" s="530">
        <v>0.80505969972810021</v>
      </c>
      <c r="I109" s="530">
        <v>8399</v>
      </c>
      <c r="J109" s="530">
        <v>37</v>
      </c>
      <c r="K109" s="530">
        <v>312983</v>
      </c>
      <c r="L109" s="530">
        <v>1</v>
      </c>
      <c r="M109" s="530">
        <v>8459</v>
      </c>
      <c r="N109" s="530">
        <v>30</v>
      </c>
      <c r="O109" s="530">
        <v>253800</v>
      </c>
      <c r="P109" s="544">
        <v>0.81090666266218936</v>
      </c>
      <c r="Q109" s="531">
        <v>8460</v>
      </c>
    </row>
    <row r="110" spans="1:17" ht="14.4" customHeight="1" x14ac:dyDescent="0.3">
      <c r="A110" s="525" t="s">
        <v>2566</v>
      </c>
      <c r="B110" s="526" t="s">
        <v>2194</v>
      </c>
      <c r="C110" s="526" t="s">
        <v>2175</v>
      </c>
      <c r="D110" s="526" t="s">
        <v>2527</v>
      </c>
      <c r="E110" s="526" t="s">
        <v>2528</v>
      </c>
      <c r="F110" s="530">
        <v>2</v>
      </c>
      <c r="G110" s="530">
        <v>0</v>
      </c>
      <c r="H110" s="530"/>
      <c r="I110" s="530">
        <v>0</v>
      </c>
      <c r="J110" s="530">
        <v>5</v>
      </c>
      <c r="K110" s="530">
        <v>0</v>
      </c>
      <c r="L110" s="530"/>
      <c r="M110" s="530">
        <v>0</v>
      </c>
      <c r="N110" s="530">
        <v>5</v>
      </c>
      <c r="O110" s="530">
        <v>0</v>
      </c>
      <c r="P110" s="544"/>
      <c r="Q110" s="531">
        <v>0</v>
      </c>
    </row>
    <row r="111" spans="1:17" ht="14.4" customHeight="1" x14ac:dyDescent="0.3">
      <c r="A111" s="525" t="s">
        <v>2566</v>
      </c>
      <c r="B111" s="526" t="s">
        <v>2194</v>
      </c>
      <c r="C111" s="526" t="s">
        <v>2175</v>
      </c>
      <c r="D111" s="526" t="s">
        <v>2531</v>
      </c>
      <c r="E111" s="526" t="s">
        <v>2532</v>
      </c>
      <c r="F111" s="530">
        <v>1</v>
      </c>
      <c r="G111" s="530">
        <v>919</v>
      </c>
      <c r="H111" s="530"/>
      <c r="I111" s="530">
        <v>919</v>
      </c>
      <c r="J111" s="530"/>
      <c r="K111" s="530"/>
      <c r="L111" s="530"/>
      <c r="M111" s="530"/>
      <c r="N111" s="530"/>
      <c r="O111" s="530"/>
      <c r="P111" s="544"/>
      <c r="Q111" s="531"/>
    </row>
    <row r="112" spans="1:17" ht="14.4" customHeight="1" x14ac:dyDescent="0.3">
      <c r="A112" s="525" t="s">
        <v>2566</v>
      </c>
      <c r="B112" s="526" t="s">
        <v>2194</v>
      </c>
      <c r="C112" s="526" t="s">
        <v>2175</v>
      </c>
      <c r="D112" s="526" t="s">
        <v>2533</v>
      </c>
      <c r="E112" s="526" t="s">
        <v>2534</v>
      </c>
      <c r="F112" s="530">
        <v>1</v>
      </c>
      <c r="G112" s="530">
        <v>563</v>
      </c>
      <c r="H112" s="530"/>
      <c r="I112" s="530">
        <v>563</v>
      </c>
      <c r="J112" s="530"/>
      <c r="K112" s="530"/>
      <c r="L112" s="530"/>
      <c r="M112" s="530"/>
      <c r="N112" s="530"/>
      <c r="O112" s="530"/>
      <c r="P112" s="544"/>
      <c r="Q112" s="531"/>
    </row>
    <row r="113" spans="1:17" ht="14.4" customHeight="1" x14ac:dyDescent="0.3">
      <c r="A113" s="525" t="s">
        <v>2566</v>
      </c>
      <c r="B113" s="526" t="s">
        <v>2194</v>
      </c>
      <c r="C113" s="526" t="s">
        <v>2175</v>
      </c>
      <c r="D113" s="526" t="s">
        <v>2349</v>
      </c>
      <c r="E113" s="526" t="s">
        <v>2350</v>
      </c>
      <c r="F113" s="530"/>
      <c r="G113" s="530"/>
      <c r="H113" s="530"/>
      <c r="I113" s="530"/>
      <c r="J113" s="530">
        <v>2</v>
      </c>
      <c r="K113" s="530">
        <v>704</v>
      </c>
      <c r="L113" s="530">
        <v>1</v>
      </c>
      <c r="M113" s="530">
        <v>352</v>
      </c>
      <c r="N113" s="530"/>
      <c r="O113" s="530"/>
      <c r="P113" s="544"/>
      <c r="Q113" s="531"/>
    </row>
    <row r="114" spans="1:17" ht="14.4" customHeight="1" x14ac:dyDescent="0.3">
      <c r="A114" s="525" t="s">
        <v>2566</v>
      </c>
      <c r="B114" s="526" t="s">
        <v>2194</v>
      </c>
      <c r="C114" s="526" t="s">
        <v>2175</v>
      </c>
      <c r="D114" s="526" t="s">
        <v>2535</v>
      </c>
      <c r="E114" s="526" t="s">
        <v>2536</v>
      </c>
      <c r="F114" s="530">
        <v>1</v>
      </c>
      <c r="G114" s="530">
        <v>0</v>
      </c>
      <c r="H114" s="530"/>
      <c r="I114" s="530">
        <v>0</v>
      </c>
      <c r="J114" s="530">
        <v>1</v>
      </c>
      <c r="K114" s="530">
        <v>0</v>
      </c>
      <c r="L114" s="530"/>
      <c r="M114" s="530">
        <v>0</v>
      </c>
      <c r="N114" s="530"/>
      <c r="O114" s="530"/>
      <c r="P114" s="544"/>
      <c r="Q114" s="531"/>
    </row>
    <row r="115" spans="1:17" ht="14.4" customHeight="1" x14ac:dyDescent="0.3">
      <c r="A115" s="525" t="s">
        <v>2584</v>
      </c>
      <c r="B115" s="526" t="s">
        <v>2163</v>
      </c>
      <c r="C115" s="526" t="s">
        <v>2175</v>
      </c>
      <c r="D115" s="526" t="s">
        <v>2182</v>
      </c>
      <c r="E115" s="526" t="s">
        <v>2183</v>
      </c>
      <c r="F115" s="530">
        <v>2</v>
      </c>
      <c r="G115" s="530">
        <v>246</v>
      </c>
      <c r="H115" s="530"/>
      <c r="I115" s="530">
        <v>123</v>
      </c>
      <c r="J115" s="530"/>
      <c r="K115" s="530"/>
      <c r="L115" s="530"/>
      <c r="M115" s="530"/>
      <c r="N115" s="530"/>
      <c r="O115" s="530"/>
      <c r="P115" s="544"/>
      <c r="Q115" s="531"/>
    </row>
    <row r="116" spans="1:17" ht="14.4" customHeight="1" x14ac:dyDescent="0.3">
      <c r="A116" s="525" t="s">
        <v>2584</v>
      </c>
      <c r="B116" s="526" t="s">
        <v>2163</v>
      </c>
      <c r="C116" s="526" t="s">
        <v>2175</v>
      </c>
      <c r="D116" s="526" t="s">
        <v>2184</v>
      </c>
      <c r="E116" s="526" t="s">
        <v>2185</v>
      </c>
      <c r="F116" s="530">
        <v>1</v>
      </c>
      <c r="G116" s="530">
        <v>269</v>
      </c>
      <c r="H116" s="530"/>
      <c r="I116" s="530">
        <v>269</v>
      </c>
      <c r="J116" s="530"/>
      <c r="K116" s="530"/>
      <c r="L116" s="530"/>
      <c r="M116" s="530"/>
      <c r="N116" s="530"/>
      <c r="O116" s="530"/>
      <c r="P116" s="544"/>
      <c r="Q116" s="531"/>
    </row>
    <row r="117" spans="1:17" ht="14.4" customHeight="1" x14ac:dyDescent="0.3">
      <c r="A117" s="525" t="s">
        <v>2584</v>
      </c>
      <c r="B117" s="526" t="s">
        <v>2163</v>
      </c>
      <c r="C117" s="526" t="s">
        <v>2175</v>
      </c>
      <c r="D117" s="526" t="s">
        <v>2190</v>
      </c>
      <c r="E117" s="526" t="s">
        <v>2191</v>
      </c>
      <c r="F117" s="530">
        <v>2</v>
      </c>
      <c r="G117" s="530">
        <v>1450</v>
      </c>
      <c r="H117" s="530"/>
      <c r="I117" s="530">
        <v>725</v>
      </c>
      <c r="J117" s="530"/>
      <c r="K117" s="530"/>
      <c r="L117" s="530"/>
      <c r="M117" s="530"/>
      <c r="N117" s="530"/>
      <c r="O117" s="530"/>
      <c r="P117" s="544"/>
      <c r="Q117" s="531"/>
    </row>
    <row r="118" spans="1:17" ht="14.4" customHeight="1" x14ac:dyDescent="0.3">
      <c r="A118" s="525" t="s">
        <v>2584</v>
      </c>
      <c r="B118" s="526" t="s">
        <v>2194</v>
      </c>
      <c r="C118" s="526" t="s">
        <v>2164</v>
      </c>
      <c r="D118" s="526" t="s">
        <v>2195</v>
      </c>
      <c r="E118" s="526" t="s">
        <v>603</v>
      </c>
      <c r="F118" s="530">
        <v>0.75</v>
      </c>
      <c r="G118" s="530">
        <v>1283.45</v>
      </c>
      <c r="H118" s="530">
        <v>0.60000093498139395</v>
      </c>
      <c r="I118" s="530">
        <v>1711.2666666666667</v>
      </c>
      <c r="J118" s="530">
        <v>1.25</v>
      </c>
      <c r="K118" s="530">
        <v>2139.08</v>
      </c>
      <c r="L118" s="530">
        <v>1</v>
      </c>
      <c r="M118" s="530">
        <v>1711.2639999999999</v>
      </c>
      <c r="N118" s="530">
        <v>1.67</v>
      </c>
      <c r="O118" s="530">
        <v>2857.81</v>
      </c>
      <c r="P118" s="544">
        <v>1.3359995886081868</v>
      </c>
      <c r="Q118" s="531">
        <v>1711.2634730538923</v>
      </c>
    </row>
    <row r="119" spans="1:17" ht="14.4" customHeight="1" x14ac:dyDescent="0.3">
      <c r="A119" s="525" t="s">
        <v>2584</v>
      </c>
      <c r="B119" s="526" t="s">
        <v>2194</v>
      </c>
      <c r="C119" s="526" t="s">
        <v>2164</v>
      </c>
      <c r="D119" s="526" t="s">
        <v>2196</v>
      </c>
      <c r="E119" s="526" t="s">
        <v>690</v>
      </c>
      <c r="F119" s="530">
        <v>5.67</v>
      </c>
      <c r="G119" s="530">
        <v>14488.579999999998</v>
      </c>
      <c r="H119" s="530">
        <v>0.8912566474023994</v>
      </c>
      <c r="I119" s="530">
        <v>2555.3051146384478</v>
      </c>
      <c r="J119" s="530">
        <v>6</v>
      </c>
      <c r="K119" s="530">
        <v>16256.350000000002</v>
      </c>
      <c r="L119" s="530">
        <v>1</v>
      </c>
      <c r="M119" s="530">
        <v>2709.3916666666669</v>
      </c>
      <c r="N119" s="530">
        <v>5.67</v>
      </c>
      <c r="O119" s="530">
        <v>15354.57</v>
      </c>
      <c r="P119" s="544">
        <v>0.94452752309097665</v>
      </c>
      <c r="Q119" s="531">
        <v>2708.037037037037</v>
      </c>
    </row>
    <row r="120" spans="1:17" ht="14.4" customHeight="1" x14ac:dyDescent="0.3">
      <c r="A120" s="525" t="s">
        <v>2584</v>
      </c>
      <c r="B120" s="526" t="s">
        <v>2194</v>
      </c>
      <c r="C120" s="526" t="s">
        <v>2164</v>
      </c>
      <c r="D120" s="526" t="s">
        <v>2197</v>
      </c>
      <c r="E120" s="526" t="s">
        <v>690</v>
      </c>
      <c r="F120" s="530">
        <v>0.2</v>
      </c>
      <c r="G120" s="530">
        <v>1277.6500000000001</v>
      </c>
      <c r="H120" s="530">
        <v>0.47179879174605993</v>
      </c>
      <c r="I120" s="530">
        <v>6388.25</v>
      </c>
      <c r="J120" s="530">
        <v>0.4</v>
      </c>
      <c r="K120" s="530">
        <v>2708.04</v>
      </c>
      <c r="L120" s="530">
        <v>1</v>
      </c>
      <c r="M120" s="530">
        <v>6770.0999999999995</v>
      </c>
      <c r="N120" s="530"/>
      <c r="O120" s="530"/>
      <c r="P120" s="544"/>
      <c r="Q120" s="531"/>
    </row>
    <row r="121" spans="1:17" ht="14.4" customHeight="1" x14ac:dyDescent="0.3">
      <c r="A121" s="525" t="s">
        <v>2584</v>
      </c>
      <c r="B121" s="526" t="s">
        <v>2194</v>
      </c>
      <c r="C121" s="526" t="s">
        <v>2164</v>
      </c>
      <c r="D121" s="526" t="s">
        <v>2198</v>
      </c>
      <c r="E121" s="526" t="s">
        <v>633</v>
      </c>
      <c r="F121" s="530">
        <v>1.1099999999999999</v>
      </c>
      <c r="G121" s="530">
        <v>5487.75</v>
      </c>
      <c r="H121" s="530">
        <v>0.70700479388608817</v>
      </c>
      <c r="I121" s="530">
        <v>4943.9189189189192</v>
      </c>
      <c r="J121" s="530">
        <v>1.5700000000000003</v>
      </c>
      <c r="K121" s="530">
        <v>7761.97</v>
      </c>
      <c r="L121" s="530">
        <v>1</v>
      </c>
      <c r="M121" s="530">
        <v>4943.9299363057316</v>
      </c>
      <c r="N121" s="530">
        <v>1.0900000000000001</v>
      </c>
      <c r="O121" s="530">
        <v>5388.86</v>
      </c>
      <c r="P121" s="544">
        <v>0.69426447151947246</v>
      </c>
      <c r="Q121" s="531">
        <v>4943.9082568807335</v>
      </c>
    </row>
    <row r="122" spans="1:17" ht="14.4" customHeight="1" x14ac:dyDescent="0.3">
      <c r="A122" s="525" t="s">
        <v>2584</v>
      </c>
      <c r="B122" s="526" t="s">
        <v>2194</v>
      </c>
      <c r="C122" s="526" t="s">
        <v>2164</v>
      </c>
      <c r="D122" s="526" t="s">
        <v>2199</v>
      </c>
      <c r="E122" s="526" t="s">
        <v>597</v>
      </c>
      <c r="F122" s="530">
        <v>30.810000000000002</v>
      </c>
      <c r="G122" s="530">
        <v>29305.749999999996</v>
      </c>
      <c r="H122" s="530">
        <v>1.3745758061149584</v>
      </c>
      <c r="I122" s="530">
        <v>951.17656604998353</v>
      </c>
      <c r="J122" s="530">
        <v>21.299999999999997</v>
      </c>
      <c r="K122" s="530">
        <v>21319.85</v>
      </c>
      <c r="L122" s="530">
        <v>1</v>
      </c>
      <c r="M122" s="530">
        <v>1000.9319248826291</v>
      </c>
      <c r="N122" s="530">
        <v>20.45</v>
      </c>
      <c r="O122" s="530">
        <v>20548.680000000004</v>
      </c>
      <c r="P122" s="544">
        <v>0.96382854475993052</v>
      </c>
      <c r="Q122" s="531">
        <v>1004.8254278728608</v>
      </c>
    </row>
    <row r="123" spans="1:17" ht="14.4" customHeight="1" x14ac:dyDescent="0.3">
      <c r="A123" s="525" t="s">
        <v>2584</v>
      </c>
      <c r="B123" s="526" t="s">
        <v>2194</v>
      </c>
      <c r="C123" s="526" t="s">
        <v>2164</v>
      </c>
      <c r="D123" s="526" t="s">
        <v>2200</v>
      </c>
      <c r="E123" s="526" t="s">
        <v>633</v>
      </c>
      <c r="F123" s="530">
        <v>3.07</v>
      </c>
      <c r="G123" s="530">
        <v>30355.659999999996</v>
      </c>
      <c r="H123" s="530">
        <v>0.34378369244763679</v>
      </c>
      <c r="I123" s="530">
        <v>9887.8371335504871</v>
      </c>
      <c r="J123" s="530">
        <v>8.9500000000000011</v>
      </c>
      <c r="K123" s="530">
        <v>88298.72</v>
      </c>
      <c r="L123" s="530">
        <v>1</v>
      </c>
      <c r="M123" s="530">
        <v>9865.7787709497188</v>
      </c>
      <c r="N123" s="530">
        <v>4.9800000000000004</v>
      </c>
      <c r="O123" s="530">
        <v>49093.19000000001</v>
      </c>
      <c r="P123" s="544">
        <v>0.5559898263530888</v>
      </c>
      <c r="Q123" s="531">
        <v>9858.0702811244992</v>
      </c>
    </row>
    <row r="124" spans="1:17" ht="14.4" customHeight="1" x14ac:dyDescent="0.3">
      <c r="A124" s="525" t="s">
        <v>2584</v>
      </c>
      <c r="B124" s="526" t="s">
        <v>2194</v>
      </c>
      <c r="C124" s="526" t="s">
        <v>2164</v>
      </c>
      <c r="D124" s="526" t="s">
        <v>2585</v>
      </c>
      <c r="E124" s="526" t="s">
        <v>2586</v>
      </c>
      <c r="F124" s="530">
        <v>5</v>
      </c>
      <c r="G124" s="530">
        <v>1991</v>
      </c>
      <c r="H124" s="530">
        <v>0.45454545454545459</v>
      </c>
      <c r="I124" s="530">
        <v>398.2</v>
      </c>
      <c r="J124" s="530">
        <v>11</v>
      </c>
      <c r="K124" s="530">
        <v>4380.2</v>
      </c>
      <c r="L124" s="530">
        <v>1</v>
      </c>
      <c r="M124" s="530">
        <v>398.2</v>
      </c>
      <c r="N124" s="530">
        <v>4</v>
      </c>
      <c r="O124" s="530">
        <v>20759.2</v>
      </c>
      <c r="P124" s="544">
        <v>4.7393269713711703</v>
      </c>
      <c r="Q124" s="531">
        <v>5189.8</v>
      </c>
    </row>
    <row r="125" spans="1:17" ht="14.4" customHeight="1" x14ac:dyDescent="0.3">
      <c r="A125" s="525" t="s">
        <v>2584</v>
      </c>
      <c r="B125" s="526" t="s">
        <v>2194</v>
      </c>
      <c r="C125" s="526" t="s">
        <v>2164</v>
      </c>
      <c r="D125" s="526" t="s">
        <v>2204</v>
      </c>
      <c r="E125" s="526" t="s">
        <v>592</v>
      </c>
      <c r="F125" s="530">
        <v>3</v>
      </c>
      <c r="G125" s="530">
        <v>2798.46</v>
      </c>
      <c r="H125" s="530">
        <v>3</v>
      </c>
      <c r="I125" s="530">
        <v>932.82</v>
      </c>
      <c r="J125" s="530">
        <v>1</v>
      </c>
      <c r="K125" s="530">
        <v>932.82</v>
      </c>
      <c r="L125" s="530">
        <v>1</v>
      </c>
      <c r="M125" s="530">
        <v>932.82</v>
      </c>
      <c r="N125" s="530">
        <v>2</v>
      </c>
      <c r="O125" s="530">
        <v>1686.92</v>
      </c>
      <c r="P125" s="544">
        <v>1.808408910615124</v>
      </c>
      <c r="Q125" s="531">
        <v>843.46</v>
      </c>
    </row>
    <row r="126" spans="1:17" ht="14.4" customHeight="1" x14ac:dyDescent="0.3">
      <c r="A126" s="525" t="s">
        <v>2584</v>
      </c>
      <c r="B126" s="526" t="s">
        <v>2194</v>
      </c>
      <c r="C126" s="526" t="s">
        <v>2164</v>
      </c>
      <c r="D126" s="526" t="s">
        <v>2206</v>
      </c>
      <c r="E126" s="526" t="s">
        <v>607</v>
      </c>
      <c r="F126" s="530">
        <v>0.38</v>
      </c>
      <c r="G126" s="530">
        <v>1682.26</v>
      </c>
      <c r="H126" s="530">
        <v>0.58040988131382842</v>
      </c>
      <c r="I126" s="530">
        <v>4427</v>
      </c>
      <c r="J126" s="530">
        <v>0.64</v>
      </c>
      <c r="K126" s="530">
        <v>2898.3999999999996</v>
      </c>
      <c r="L126" s="530">
        <v>1</v>
      </c>
      <c r="M126" s="530">
        <v>4528.7499999999991</v>
      </c>
      <c r="N126" s="530">
        <v>0.28000000000000003</v>
      </c>
      <c r="O126" s="530">
        <v>1273.32</v>
      </c>
      <c r="P126" s="544">
        <v>0.43931824454871654</v>
      </c>
      <c r="Q126" s="531">
        <v>4547.5714285714275</v>
      </c>
    </row>
    <row r="127" spans="1:17" ht="14.4" customHeight="1" x14ac:dyDescent="0.3">
      <c r="A127" s="525" t="s">
        <v>2584</v>
      </c>
      <c r="B127" s="526" t="s">
        <v>2194</v>
      </c>
      <c r="C127" s="526" t="s">
        <v>2164</v>
      </c>
      <c r="D127" s="526" t="s">
        <v>2207</v>
      </c>
      <c r="E127" s="526" t="s">
        <v>607</v>
      </c>
      <c r="F127" s="530">
        <v>1.27</v>
      </c>
      <c r="G127" s="530">
        <v>11111.77</v>
      </c>
      <c r="H127" s="530">
        <v>0.98165715497287831</v>
      </c>
      <c r="I127" s="530">
        <v>8749.4251968503941</v>
      </c>
      <c r="J127" s="530">
        <v>1.2800000000000002</v>
      </c>
      <c r="K127" s="530">
        <v>11319.400000000001</v>
      </c>
      <c r="L127" s="530">
        <v>1</v>
      </c>
      <c r="M127" s="530">
        <v>8843.28125</v>
      </c>
      <c r="N127" s="530">
        <v>1.29</v>
      </c>
      <c r="O127" s="530">
        <v>11732.74</v>
      </c>
      <c r="P127" s="544">
        <v>1.0365160697563474</v>
      </c>
      <c r="Q127" s="531">
        <v>9095.1472868217043</v>
      </c>
    </row>
    <row r="128" spans="1:17" ht="14.4" customHeight="1" x14ac:dyDescent="0.3">
      <c r="A128" s="525" t="s">
        <v>2584</v>
      </c>
      <c r="B128" s="526" t="s">
        <v>2194</v>
      </c>
      <c r="C128" s="526" t="s">
        <v>2164</v>
      </c>
      <c r="D128" s="526" t="s">
        <v>2208</v>
      </c>
      <c r="E128" s="526" t="s">
        <v>675</v>
      </c>
      <c r="F128" s="530">
        <v>5.7499999999999991</v>
      </c>
      <c r="G128" s="530">
        <v>11208.470000000001</v>
      </c>
      <c r="H128" s="530">
        <v>0.95041320211714142</v>
      </c>
      <c r="I128" s="530">
        <v>1949.2991304347831</v>
      </c>
      <c r="J128" s="530">
        <v>6.05</v>
      </c>
      <c r="K128" s="530">
        <v>11793.260000000002</v>
      </c>
      <c r="L128" s="530">
        <v>1</v>
      </c>
      <c r="M128" s="530">
        <v>1949.2991735537194</v>
      </c>
      <c r="N128" s="530">
        <v>4.9499999999999984</v>
      </c>
      <c r="O128" s="530">
        <v>9649.0300000000007</v>
      </c>
      <c r="P128" s="544">
        <v>0.81818174109618536</v>
      </c>
      <c r="Q128" s="531">
        <v>1949.2989898989906</v>
      </c>
    </row>
    <row r="129" spans="1:17" ht="14.4" customHeight="1" x14ac:dyDescent="0.3">
      <c r="A129" s="525" t="s">
        <v>2584</v>
      </c>
      <c r="B129" s="526" t="s">
        <v>2194</v>
      </c>
      <c r="C129" s="526" t="s">
        <v>2164</v>
      </c>
      <c r="D129" s="526" t="s">
        <v>2209</v>
      </c>
      <c r="E129" s="526" t="s">
        <v>607</v>
      </c>
      <c r="F129" s="530">
        <v>34.17</v>
      </c>
      <c r="G129" s="530">
        <v>60444.480000000003</v>
      </c>
      <c r="H129" s="530">
        <v>0.82013463105089413</v>
      </c>
      <c r="I129" s="530">
        <v>1768.9341527655838</v>
      </c>
      <c r="J129" s="530">
        <v>41.230000000000004</v>
      </c>
      <c r="K129" s="530">
        <v>73700.679999999993</v>
      </c>
      <c r="L129" s="530">
        <v>1</v>
      </c>
      <c r="M129" s="530">
        <v>1787.5498423478045</v>
      </c>
      <c r="N129" s="530">
        <v>34.4</v>
      </c>
      <c r="O129" s="530">
        <v>62574.770000000004</v>
      </c>
      <c r="P129" s="544">
        <v>0.84903924902728178</v>
      </c>
      <c r="Q129" s="531">
        <v>1819.0340116279071</v>
      </c>
    </row>
    <row r="130" spans="1:17" ht="14.4" customHeight="1" x14ac:dyDescent="0.3">
      <c r="A130" s="525" t="s">
        <v>2584</v>
      </c>
      <c r="B130" s="526" t="s">
        <v>2194</v>
      </c>
      <c r="C130" s="526" t="s">
        <v>2164</v>
      </c>
      <c r="D130" s="526" t="s">
        <v>2210</v>
      </c>
      <c r="E130" s="526" t="s">
        <v>599</v>
      </c>
      <c r="F130" s="530">
        <v>0.6</v>
      </c>
      <c r="G130" s="530">
        <v>248.33999999999997</v>
      </c>
      <c r="H130" s="530">
        <v>0.40660816032484115</v>
      </c>
      <c r="I130" s="530">
        <v>413.9</v>
      </c>
      <c r="J130" s="530">
        <v>1.1800000000000002</v>
      </c>
      <c r="K130" s="530">
        <v>610.76</v>
      </c>
      <c r="L130" s="530">
        <v>1</v>
      </c>
      <c r="M130" s="530">
        <v>517.59322033898297</v>
      </c>
      <c r="N130" s="530">
        <v>0.42000000000000004</v>
      </c>
      <c r="O130" s="530">
        <v>214.8</v>
      </c>
      <c r="P130" s="544">
        <v>0.35169297268976357</v>
      </c>
      <c r="Q130" s="531">
        <v>511.42857142857139</v>
      </c>
    </row>
    <row r="131" spans="1:17" ht="14.4" customHeight="1" x14ac:dyDescent="0.3">
      <c r="A131" s="525" t="s">
        <v>2584</v>
      </c>
      <c r="B131" s="526" t="s">
        <v>2194</v>
      </c>
      <c r="C131" s="526" t="s">
        <v>2164</v>
      </c>
      <c r="D131" s="526" t="s">
        <v>2211</v>
      </c>
      <c r="E131" s="526" t="s">
        <v>601</v>
      </c>
      <c r="F131" s="530">
        <v>1.9299999999999997</v>
      </c>
      <c r="G131" s="530">
        <v>1746.98</v>
      </c>
      <c r="H131" s="530">
        <v>1.6735769164447338</v>
      </c>
      <c r="I131" s="530">
        <v>905.17098445595866</v>
      </c>
      <c r="J131" s="530">
        <v>1.1600000000000001</v>
      </c>
      <c r="K131" s="530">
        <v>1043.8600000000001</v>
      </c>
      <c r="L131" s="530">
        <v>1</v>
      </c>
      <c r="M131" s="530">
        <v>899.87931034482756</v>
      </c>
      <c r="N131" s="530">
        <v>1.5600000000000003</v>
      </c>
      <c r="O131" s="530">
        <v>1409.88</v>
      </c>
      <c r="P131" s="544">
        <v>1.3506408905408771</v>
      </c>
      <c r="Q131" s="531">
        <v>903.76923076923072</v>
      </c>
    </row>
    <row r="132" spans="1:17" ht="14.4" customHeight="1" x14ac:dyDescent="0.3">
      <c r="A132" s="525" t="s">
        <v>2584</v>
      </c>
      <c r="B132" s="526" t="s">
        <v>2194</v>
      </c>
      <c r="C132" s="526" t="s">
        <v>2164</v>
      </c>
      <c r="D132" s="526" t="s">
        <v>2212</v>
      </c>
      <c r="E132" s="526" t="s">
        <v>607</v>
      </c>
      <c r="F132" s="530">
        <v>2.21</v>
      </c>
      <c r="G132" s="530">
        <v>74302.950000000012</v>
      </c>
      <c r="H132" s="530">
        <v>1.3507458711628659</v>
      </c>
      <c r="I132" s="530">
        <v>33621.244343891405</v>
      </c>
      <c r="J132" s="530">
        <v>1.5900000000000005</v>
      </c>
      <c r="K132" s="530">
        <v>55008.830000000009</v>
      </c>
      <c r="L132" s="530">
        <v>1</v>
      </c>
      <c r="M132" s="530">
        <v>34596.748427672952</v>
      </c>
      <c r="N132" s="530">
        <v>1.7800000000000005</v>
      </c>
      <c r="O132" s="530">
        <v>60500.909999999989</v>
      </c>
      <c r="P132" s="544">
        <v>1.0998399711464502</v>
      </c>
      <c r="Q132" s="531">
        <v>33989.275280898859</v>
      </c>
    </row>
    <row r="133" spans="1:17" ht="14.4" customHeight="1" x14ac:dyDescent="0.3">
      <c r="A133" s="525" t="s">
        <v>2584</v>
      </c>
      <c r="B133" s="526" t="s">
        <v>2194</v>
      </c>
      <c r="C133" s="526" t="s">
        <v>2166</v>
      </c>
      <c r="D133" s="526" t="s">
        <v>2381</v>
      </c>
      <c r="E133" s="526" t="s">
        <v>2382</v>
      </c>
      <c r="F133" s="530">
        <v>4</v>
      </c>
      <c r="G133" s="530">
        <v>2358.36</v>
      </c>
      <c r="H133" s="530">
        <v>0.79999999999999993</v>
      </c>
      <c r="I133" s="530">
        <v>589.59</v>
      </c>
      <c r="J133" s="530">
        <v>5</v>
      </c>
      <c r="K133" s="530">
        <v>2947.9500000000003</v>
      </c>
      <c r="L133" s="530">
        <v>1</v>
      </c>
      <c r="M133" s="530">
        <v>589.59</v>
      </c>
      <c r="N133" s="530">
        <v>3</v>
      </c>
      <c r="O133" s="530">
        <v>1768.77</v>
      </c>
      <c r="P133" s="544">
        <v>0.6</v>
      </c>
      <c r="Q133" s="531">
        <v>589.59</v>
      </c>
    </row>
    <row r="134" spans="1:17" ht="14.4" customHeight="1" x14ac:dyDescent="0.3">
      <c r="A134" s="525" t="s">
        <v>2584</v>
      </c>
      <c r="B134" s="526" t="s">
        <v>2194</v>
      </c>
      <c r="C134" s="526" t="s">
        <v>2166</v>
      </c>
      <c r="D134" s="526" t="s">
        <v>2383</v>
      </c>
      <c r="E134" s="526" t="s">
        <v>2384</v>
      </c>
      <c r="F134" s="530">
        <v>1</v>
      </c>
      <c r="G134" s="530">
        <v>1447.28</v>
      </c>
      <c r="H134" s="530">
        <v>0.33333333333333331</v>
      </c>
      <c r="I134" s="530">
        <v>1447.28</v>
      </c>
      <c r="J134" s="530">
        <v>3</v>
      </c>
      <c r="K134" s="530">
        <v>4341.84</v>
      </c>
      <c r="L134" s="530">
        <v>1</v>
      </c>
      <c r="M134" s="530">
        <v>1447.28</v>
      </c>
      <c r="N134" s="530">
        <v>2</v>
      </c>
      <c r="O134" s="530">
        <v>2894.56</v>
      </c>
      <c r="P134" s="544">
        <v>0.66666666666666663</v>
      </c>
      <c r="Q134" s="531">
        <v>1447.28</v>
      </c>
    </row>
    <row r="135" spans="1:17" ht="14.4" customHeight="1" x14ac:dyDescent="0.3">
      <c r="A135" s="525" t="s">
        <v>2584</v>
      </c>
      <c r="B135" s="526" t="s">
        <v>2194</v>
      </c>
      <c r="C135" s="526" t="s">
        <v>2166</v>
      </c>
      <c r="D135" s="526" t="s">
        <v>2385</v>
      </c>
      <c r="E135" s="526" t="s">
        <v>2386</v>
      </c>
      <c r="F135" s="530">
        <v>3</v>
      </c>
      <c r="G135" s="530">
        <v>2916.96</v>
      </c>
      <c r="H135" s="530">
        <v>0.33333333333333331</v>
      </c>
      <c r="I135" s="530">
        <v>972.32</v>
      </c>
      <c r="J135" s="530">
        <v>9</v>
      </c>
      <c r="K135" s="530">
        <v>8750.880000000001</v>
      </c>
      <c r="L135" s="530">
        <v>1</v>
      </c>
      <c r="M135" s="530">
        <v>972.32000000000016</v>
      </c>
      <c r="N135" s="530">
        <v>7</v>
      </c>
      <c r="O135" s="530">
        <v>6806.24</v>
      </c>
      <c r="P135" s="544">
        <v>0.77777777777777768</v>
      </c>
      <c r="Q135" s="531">
        <v>972.31999999999994</v>
      </c>
    </row>
    <row r="136" spans="1:17" ht="14.4" customHeight="1" x14ac:dyDescent="0.3">
      <c r="A136" s="525" t="s">
        <v>2584</v>
      </c>
      <c r="B136" s="526" t="s">
        <v>2194</v>
      </c>
      <c r="C136" s="526" t="s">
        <v>2166</v>
      </c>
      <c r="D136" s="526" t="s">
        <v>2388</v>
      </c>
      <c r="E136" s="526" t="s">
        <v>2386</v>
      </c>
      <c r="F136" s="530">
        <v>33</v>
      </c>
      <c r="G136" s="530">
        <v>56341.229999999996</v>
      </c>
      <c r="H136" s="530">
        <v>0.65999999999999992</v>
      </c>
      <c r="I136" s="530">
        <v>1707.31</v>
      </c>
      <c r="J136" s="530">
        <v>50</v>
      </c>
      <c r="K136" s="530">
        <v>85365.5</v>
      </c>
      <c r="L136" s="530">
        <v>1</v>
      </c>
      <c r="M136" s="530">
        <v>1707.31</v>
      </c>
      <c r="N136" s="530">
        <v>28</v>
      </c>
      <c r="O136" s="530">
        <v>47804.68</v>
      </c>
      <c r="P136" s="544">
        <v>0.56000000000000005</v>
      </c>
      <c r="Q136" s="531">
        <v>1707.31</v>
      </c>
    </row>
    <row r="137" spans="1:17" ht="14.4" customHeight="1" x14ac:dyDescent="0.3">
      <c r="A137" s="525" t="s">
        <v>2584</v>
      </c>
      <c r="B137" s="526" t="s">
        <v>2194</v>
      </c>
      <c r="C137" s="526" t="s">
        <v>2166</v>
      </c>
      <c r="D137" s="526" t="s">
        <v>2389</v>
      </c>
      <c r="E137" s="526" t="s">
        <v>2386</v>
      </c>
      <c r="F137" s="530"/>
      <c r="G137" s="530"/>
      <c r="H137" s="530"/>
      <c r="I137" s="530"/>
      <c r="J137" s="530">
        <v>2</v>
      </c>
      <c r="K137" s="530">
        <v>4132.6000000000004</v>
      </c>
      <c r="L137" s="530">
        <v>1</v>
      </c>
      <c r="M137" s="530">
        <v>2066.3000000000002</v>
      </c>
      <c r="N137" s="530">
        <v>2</v>
      </c>
      <c r="O137" s="530">
        <v>4132.6000000000004</v>
      </c>
      <c r="P137" s="544">
        <v>1</v>
      </c>
      <c r="Q137" s="531">
        <v>2066.3000000000002</v>
      </c>
    </row>
    <row r="138" spans="1:17" ht="14.4" customHeight="1" x14ac:dyDescent="0.3">
      <c r="A138" s="525" t="s">
        <v>2584</v>
      </c>
      <c r="B138" s="526" t="s">
        <v>2194</v>
      </c>
      <c r="C138" s="526" t="s">
        <v>2166</v>
      </c>
      <c r="D138" s="526" t="s">
        <v>2390</v>
      </c>
      <c r="E138" s="526" t="s">
        <v>2391</v>
      </c>
      <c r="F138" s="530"/>
      <c r="G138" s="530"/>
      <c r="H138" s="530"/>
      <c r="I138" s="530"/>
      <c r="J138" s="530"/>
      <c r="K138" s="530"/>
      <c r="L138" s="530"/>
      <c r="M138" s="530"/>
      <c r="N138" s="530">
        <v>1</v>
      </c>
      <c r="O138" s="530">
        <v>1932.09</v>
      </c>
      <c r="P138" s="544"/>
      <c r="Q138" s="531">
        <v>1932.09</v>
      </c>
    </row>
    <row r="139" spans="1:17" ht="14.4" customHeight="1" x14ac:dyDescent="0.3">
      <c r="A139" s="525" t="s">
        <v>2584</v>
      </c>
      <c r="B139" s="526" t="s">
        <v>2194</v>
      </c>
      <c r="C139" s="526" t="s">
        <v>2166</v>
      </c>
      <c r="D139" s="526" t="s">
        <v>2392</v>
      </c>
      <c r="E139" s="526" t="s">
        <v>2393</v>
      </c>
      <c r="F139" s="530">
        <v>2</v>
      </c>
      <c r="G139" s="530">
        <v>2055.52</v>
      </c>
      <c r="H139" s="530">
        <v>0.33333333333333337</v>
      </c>
      <c r="I139" s="530">
        <v>1027.76</v>
      </c>
      <c r="J139" s="530">
        <v>6</v>
      </c>
      <c r="K139" s="530">
        <v>6166.5599999999995</v>
      </c>
      <c r="L139" s="530">
        <v>1</v>
      </c>
      <c r="M139" s="530">
        <v>1027.76</v>
      </c>
      <c r="N139" s="530">
        <v>1</v>
      </c>
      <c r="O139" s="530">
        <v>1027.76</v>
      </c>
      <c r="P139" s="544">
        <v>0.16666666666666669</v>
      </c>
      <c r="Q139" s="531">
        <v>1027.76</v>
      </c>
    </row>
    <row r="140" spans="1:17" ht="14.4" customHeight="1" x14ac:dyDescent="0.3">
      <c r="A140" s="525" t="s">
        <v>2584</v>
      </c>
      <c r="B140" s="526" t="s">
        <v>2194</v>
      </c>
      <c r="C140" s="526" t="s">
        <v>2166</v>
      </c>
      <c r="D140" s="526" t="s">
        <v>2394</v>
      </c>
      <c r="E140" s="526" t="s">
        <v>2393</v>
      </c>
      <c r="F140" s="530">
        <v>5</v>
      </c>
      <c r="G140" s="530">
        <v>10709.25</v>
      </c>
      <c r="H140" s="530">
        <v>0.5</v>
      </c>
      <c r="I140" s="530">
        <v>2141.85</v>
      </c>
      <c r="J140" s="530">
        <v>10</v>
      </c>
      <c r="K140" s="530">
        <v>21418.5</v>
      </c>
      <c r="L140" s="530">
        <v>1</v>
      </c>
      <c r="M140" s="530">
        <v>2141.85</v>
      </c>
      <c r="N140" s="530">
        <v>3</v>
      </c>
      <c r="O140" s="530">
        <v>6425.5499999999993</v>
      </c>
      <c r="P140" s="544">
        <v>0.3</v>
      </c>
      <c r="Q140" s="531">
        <v>2141.85</v>
      </c>
    </row>
    <row r="141" spans="1:17" ht="14.4" customHeight="1" x14ac:dyDescent="0.3">
      <c r="A141" s="525" t="s">
        <v>2584</v>
      </c>
      <c r="B141" s="526" t="s">
        <v>2194</v>
      </c>
      <c r="C141" s="526" t="s">
        <v>2166</v>
      </c>
      <c r="D141" s="526" t="s">
        <v>2395</v>
      </c>
      <c r="E141" s="526" t="s">
        <v>2396</v>
      </c>
      <c r="F141" s="530">
        <v>1</v>
      </c>
      <c r="G141" s="530">
        <v>8536.5499999999993</v>
      </c>
      <c r="H141" s="530"/>
      <c r="I141" s="530">
        <v>8536.5499999999993</v>
      </c>
      <c r="J141" s="530"/>
      <c r="K141" s="530"/>
      <c r="L141" s="530"/>
      <c r="M141" s="530"/>
      <c r="N141" s="530"/>
      <c r="O141" s="530"/>
      <c r="P141" s="544"/>
      <c r="Q141" s="531"/>
    </row>
    <row r="142" spans="1:17" ht="14.4" customHeight="1" x14ac:dyDescent="0.3">
      <c r="A142" s="525" t="s">
        <v>2584</v>
      </c>
      <c r="B142" s="526" t="s">
        <v>2194</v>
      </c>
      <c r="C142" s="526" t="s">
        <v>2166</v>
      </c>
      <c r="D142" s="526" t="s">
        <v>2399</v>
      </c>
      <c r="E142" s="526" t="s">
        <v>2400</v>
      </c>
      <c r="F142" s="530">
        <v>11</v>
      </c>
      <c r="G142" s="530">
        <v>33037.18</v>
      </c>
      <c r="H142" s="530">
        <v>0.61111111111111116</v>
      </c>
      <c r="I142" s="530">
        <v>3003.38</v>
      </c>
      <c r="J142" s="530">
        <v>18</v>
      </c>
      <c r="K142" s="530">
        <v>54060.84</v>
      </c>
      <c r="L142" s="530">
        <v>1</v>
      </c>
      <c r="M142" s="530">
        <v>3003.3799999999997</v>
      </c>
      <c r="N142" s="530">
        <v>13</v>
      </c>
      <c r="O142" s="530">
        <v>39043.94</v>
      </c>
      <c r="P142" s="544">
        <v>0.72222222222222232</v>
      </c>
      <c r="Q142" s="531">
        <v>3003.38</v>
      </c>
    </row>
    <row r="143" spans="1:17" ht="14.4" customHeight="1" x14ac:dyDescent="0.3">
      <c r="A143" s="525" t="s">
        <v>2584</v>
      </c>
      <c r="B143" s="526" t="s">
        <v>2194</v>
      </c>
      <c r="C143" s="526" t="s">
        <v>2166</v>
      </c>
      <c r="D143" s="526" t="s">
        <v>2401</v>
      </c>
      <c r="E143" s="526" t="s">
        <v>2402</v>
      </c>
      <c r="F143" s="530">
        <v>1</v>
      </c>
      <c r="G143" s="530">
        <v>2236.5</v>
      </c>
      <c r="H143" s="530"/>
      <c r="I143" s="530">
        <v>2236.5</v>
      </c>
      <c r="J143" s="530"/>
      <c r="K143" s="530"/>
      <c r="L143" s="530"/>
      <c r="M143" s="530"/>
      <c r="N143" s="530"/>
      <c r="O143" s="530"/>
      <c r="P143" s="544"/>
      <c r="Q143" s="531"/>
    </row>
    <row r="144" spans="1:17" ht="14.4" customHeight="1" x14ac:dyDescent="0.3">
      <c r="A144" s="525" t="s">
        <v>2584</v>
      </c>
      <c r="B144" s="526" t="s">
        <v>2194</v>
      </c>
      <c r="C144" s="526" t="s">
        <v>2166</v>
      </c>
      <c r="D144" s="526" t="s">
        <v>2405</v>
      </c>
      <c r="E144" s="526" t="s">
        <v>2406</v>
      </c>
      <c r="F144" s="530">
        <v>1</v>
      </c>
      <c r="G144" s="530">
        <v>6890.78</v>
      </c>
      <c r="H144" s="530">
        <v>0.25</v>
      </c>
      <c r="I144" s="530">
        <v>6890.78</v>
      </c>
      <c r="J144" s="530">
        <v>4</v>
      </c>
      <c r="K144" s="530">
        <v>27563.119999999999</v>
      </c>
      <c r="L144" s="530">
        <v>1</v>
      </c>
      <c r="M144" s="530">
        <v>6890.78</v>
      </c>
      <c r="N144" s="530">
        <v>1</v>
      </c>
      <c r="O144" s="530">
        <v>6890.78</v>
      </c>
      <c r="P144" s="544">
        <v>0.25</v>
      </c>
      <c r="Q144" s="531">
        <v>6890.78</v>
      </c>
    </row>
    <row r="145" spans="1:17" ht="14.4" customHeight="1" x14ac:dyDescent="0.3">
      <c r="A145" s="525" t="s">
        <v>2584</v>
      </c>
      <c r="B145" s="526" t="s">
        <v>2194</v>
      </c>
      <c r="C145" s="526" t="s">
        <v>2166</v>
      </c>
      <c r="D145" s="526" t="s">
        <v>2587</v>
      </c>
      <c r="E145" s="526" t="s">
        <v>2588</v>
      </c>
      <c r="F145" s="530"/>
      <c r="G145" s="530"/>
      <c r="H145" s="530"/>
      <c r="I145" s="530"/>
      <c r="J145" s="530">
        <v>3</v>
      </c>
      <c r="K145" s="530">
        <v>6896.91</v>
      </c>
      <c r="L145" s="530">
        <v>1</v>
      </c>
      <c r="M145" s="530">
        <v>2298.9699999999998</v>
      </c>
      <c r="N145" s="530"/>
      <c r="O145" s="530"/>
      <c r="P145" s="544"/>
      <c r="Q145" s="531"/>
    </row>
    <row r="146" spans="1:17" ht="14.4" customHeight="1" x14ac:dyDescent="0.3">
      <c r="A146" s="525" t="s">
        <v>2584</v>
      </c>
      <c r="B146" s="526" t="s">
        <v>2194</v>
      </c>
      <c r="C146" s="526" t="s">
        <v>2166</v>
      </c>
      <c r="D146" s="526" t="s">
        <v>2407</v>
      </c>
      <c r="E146" s="526" t="s">
        <v>2408</v>
      </c>
      <c r="F146" s="530">
        <v>19</v>
      </c>
      <c r="G146" s="530">
        <v>78619.91</v>
      </c>
      <c r="H146" s="530">
        <v>0.65517241379310354</v>
      </c>
      <c r="I146" s="530">
        <v>4137.8900000000003</v>
      </c>
      <c r="J146" s="530">
        <v>29</v>
      </c>
      <c r="K146" s="530">
        <v>119998.81</v>
      </c>
      <c r="L146" s="530">
        <v>1</v>
      </c>
      <c r="M146" s="530">
        <v>4137.8900000000003</v>
      </c>
      <c r="N146" s="530">
        <v>15</v>
      </c>
      <c r="O146" s="530">
        <v>62068.350000000006</v>
      </c>
      <c r="P146" s="544">
        <v>0.51724137931034486</v>
      </c>
      <c r="Q146" s="531">
        <v>4137.8900000000003</v>
      </c>
    </row>
    <row r="147" spans="1:17" ht="14.4" customHeight="1" x14ac:dyDescent="0.3">
      <c r="A147" s="525" t="s">
        <v>2584</v>
      </c>
      <c r="B147" s="526" t="s">
        <v>2194</v>
      </c>
      <c r="C147" s="526" t="s">
        <v>2166</v>
      </c>
      <c r="D147" s="526" t="s">
        <v>2411</v>
      </c>
      <c r="E147" s="526" t="s">
        <v>2412</v>
      </c>
      <c r="F147" s="530">
        <v>1</v>
      </c>
      <c r="G147" s="530">
        <v>17073.05</v>
      </c>
      <c r="H147" s="530"/>
      <c r="I147" s="530">
        <v>17073.05</v>
      </c>
      <c r="J147" s="530"/>
      <c r="K147" s="530"/>
      <c r="L147" s="530"/>
      <c r="M147" s="530"/>
      <c r="N147" s="530"/>
      <c r="O147" s="530"/>
      <c r="P147" s="544"/>
      <c r="Q147" s="531"/>
    </row>
    <row r="148" spans="1:17" ht="14.4" customHeight="1" x14ac:dyDescent="0.3">
      <c r="A148" s="525" t="s">
        <v>2584</v>
      </c>
      <c r="B148" s="526" t="s">
        <v>2194</v>
      </c>
      <c r="C148" s="526" t="s">
        <v>2166</v>
      </c>
      <c r="D148" s="526" t="s">
        <v>2413</v>
      </c>
      <c r="E148" s="526" t="s">
        <v>2414</v>
      </c>
      <c r="F148" s="530">
        <v>6</v>
      </c>
      <c r="G148" s="530">
        <v>6016.8</v>
      </c>
      <c r="H148" s="530">
        <v>0.3529411764705882</v>
      </c>
      <c r="I148" s="530">
        <v>1002.8000000000001</v>
      </c>
      <c r="J148" s="530">
        <v>17</v>
      </c>
      <c r="K148" s="530">
        <v>17047.600000000002</v>
      </c>
      <c r="L148" s="530">
        <v>1</v>
      </c>
      <c r="M148" s="530">
        <v>1002.8000000000002</v>
      </c>
      <c r="N148" s="530">
        <v>22</v>
      </c>
      <c r="O148" s="530">
        <v>22061.599999999995</v>
      </c>
      <c r="P148" s="544">
        <v>1.2941176470588232</v>
      </c>
      <c r="Q148" s="531">
        <v>1002.7999999999997</v>
      </c>
    </row>
    <row r="149" spans="1:17" ht="14.4" customHeight="1" x14ac:dyDescent="0.3">
      <c r="A149" s="525" t="s">
        <v>2584</v>
      </c>
      <c r="B149" s="526" t="s">
        <v>2194</v>
      </c>
      <c r="C149" s="526" t="s">
        <v>2166</v>
      </c>
      <c r="D149" s="526" t="s">
        <v>2415</v>
      </c>
      <c r="E149" s="526" t="s">
        <v>2416</v>
      </c>
      <c r="F149" s="530">
        <v>10</v>
      </c>
      <c r="G149" s="530">
        <v>76500</v>
      </c>
      <c r="H149" s="530">
        <v>0.43478260869565216</v>
      </c>
      <c r="I149" s="530">
        <v>7650</v>
      </c>
      <c r="J149" s="530">
        <v>23</v>
      </c>
      <c r="K149" s="530">
        <v>175950</v>
      </c>
      <c r="L149" s="530">
        <v>1</v>
      </c>
      <c r="M149" s="530">
        <v>7650</v>
      </c>
      <c r="N149" s="530">
        <v>7</v>
      </c>
      <c r="O149" s="530">
        <v>53550</v>
      </c>
      <c r="P149" s="544">
        <v>0.30434782608695654</v>
      </c>
      <c r="Q149" s="531">
        <v>7650</v>
      </c>
    </row>
    <row r="150" spans="1:17" ht="14.4" customHeight="1" x14ac:dyDescent="0.3">
      <c r="A150" s="525" t="s">
        <v>2584</v>
      </c>
      <c r="B150" s="526" t="s">
        <v>2194</v>
      </c>
      <c r="C150" s="526" t="s">
        <v>2166</v>
      </c>
      <c r="D150" s="526" t="s">
        <v>2589</v>
      </c>
      <c r="E150" s="526" t="s">
        <v>2590</v>
      </c>
      <c r="F150" s="530">
        <v>1</v>
      </c>
      <c r="G150" s="530">
        <v>3399.27</v>
      </c>
      <c r="H150" s="530"/>
      <c r="I150" s="530">
        <v>3399.27</v>
      </c>
      <c r="J150" s="530"/>
      <c r="K150" s="530"/>
      <c r="L150" s="530"/>
      <c r="M150" s="530"/>
      <c r="N150" s="530"/>
      <c r="O150" s="530"/>
      <c r="P150" s="544"/>
      <c r="Q150" s="531"/>
    </row>
    <row r="151" spans="1:17" ht="14.4" customHeight="1" x14ac:dyDescent="0.3">
      <c r="A151" s="525" t="s">
        <v>2584</v>
      </c>
      <c r="B151" s="526" t="s">
        <v>2194</v>
      </c>
      <c r="C151" s="526" t="s">
        <v>2166</v>
      </c>
      <c r="D151" s="526" t="s">
        <v>2419</v>
      </c>
      <c r="E151" s="526" t="s">
        <v>2420</v>
      </c>
      <c r="F151" s="530">
        <v>10</v>
      </c>
      <c r="G151" s="530">
        <v>132845.20000000001</v>
      </c>
      <c r="H151" s="530">
        <v>0.58823529411764708</v>
      </c>
      <c r="I151" s="530">
        <v>13284.52</v>
      </c>
      <c r="J151" s="530">
        <v>17</v>
      </c>
      <c r="K151" s="530">
        <v>225836.84</v>
      </c>
      <c r="L151" s="530">
        <v>1</v>
      </c>
      <c r="M151" s="530">
        <v>13284.52</v>
      </c>
      <c r="N151" s="530">
        <v>5</v>
      </c>
      <c r="O151" s="530">
        <v>66422.600000000006</v>
      </c>
      <c r="P151" s="544">
        <v>0.29411764705882354</v>
      </c>
      <c r="Q151" s="531">
        <v>13284.52</v>
      </c>
    </row>
    <row r="152" spans="1:17" ht="14.4" customHeight="1" x14ac:dyDescent="0.3">
      <c r="A152" s="525" t="s">
        <v>2584</v>
      </c>
      <c r="B152" s="526" t="s">
        <v>2194</v>
      </c>
      <c r="C152" s="526" t="s">
        <v>2166</v>
      </c>
      <c r="D152" s="526" t="s">
        <v>2421</v>
      </c>
      <c r="E152" s="526" t="s">
        <v>2422</v>
      </c>
      <c r="F152" s="530">
        <v>11</v>
      </c>
      <c r="G152" s="530">
        <v>23880.67</v>
      </c>
      <c r="H152" s="530">
        <v>0.61111111111111105</v>
      </c>
      <c r="I152" s="530">
        <v>2170.9699999999998</v>
      </c>
      <c r="J152" s="530">
        <v>18</v>
      </c>
      <c r="K152" s="530">
        <v>39077.46</v>
      </c>
      <c r="L152" s="530">
        <v>1</v>
      </c>
      <c r="M152" s="530">
        <v>2170.9699999999998</v>
      </c>
      <c r="N152" s="530">
        <v>13</v>
      </c>
      <c r="O152" s="530">
        <v>28222.61</v>
      </c>
      <c r="P152" s="544">
        <v>0.72222222222222221</v>
      </c>
      <c r="Q152" s="531">
        <v>2170.9700000000003</v>
      </c>
    </row>
    <row r="153" spans="1:17" ht="14.4" customHeight="1" x14ac:dyDescent="0.3">
      <c r="A153" s="525" t="s">
        <v>2584</v>
      </c>
      <c r="B153" s="526" t="s">
        <v>2194</v>
      </c>
      <c r="C153" s="526" t="s">
        <v>2166</v>
      </c>
      <c r="D153" s="526" t="s">
        <v>2423</v>
      </c>
      <c r="E153" s="526" t="s">
        <v>2424</v>
      </c>
      <c r="F153" s="530"/>
      <c r="G153" s="530"/>
      <c r="H153" s="530"/>
      <c r="I153" s="530"/>
      <c r="J153" s="530">
        <v>2</v>
      </c>
      <c r="K153" s="530">
        <v>1594</v>
      </c>
      <c r="L153" s="530">
        <v>1</v>
      </c>
      <c r="M153" s="530">
        <v>797</v>
      </c>
      <c r="N153" s="530"/>
      <c r="O153" s="530"/>
      <c r="P153" s="544"/>
      <c r="Q153" s="531"/>
    </row>
    <row r="154" spans="1:17" ht="14.4" customHeight="1" x14ac:dyDescent="0.3">
      <c r="A154" s="525" t="s">
        <v>2584</v>
      </c>
      <c r="B154" s="526" t="s">
        <v>2194</v>
      </c>
      <c r="C154" s="526" t="s">
        <v>2166</v>
      </c>
      <c r="D154" s="526" t="s">
        <v>2591</v>
      </c>
      <c r="E154" s="526" t="s">
        <v>2592</v>
      </c>
      <c r="F154" s="530">
        <v>9</v>
      </c>
      <c r="G154" s="530">
        <v>26769.24</v>
      </c>
      <c r="H154" s="530">
        <v>0.5625</v>
      </c>
      <c r="I154" s="530">
        <v>2974.36</v>
      </c>
      <c r="J154" s="530">
        <v>16</v>
      </c>
      <c r="K154" s="530">
        <v>47589.760000000002</v>
      </c>
      <c r="L154" s="530">
        <v>1</v>
      </c>
      <c r="M154" s="530">
        <v>2974.36</v>
      </c>
      <c r="N154" s="530">
        <v>6</v>
      </c>
      <c r="O154" s="530">
        <v>17846.16</v>
      </c>
      <c r="P154" s="544">
        <v>0.375</v>
      </c>
      <c r="Q154" s="531">
        <v>2974.36</v>
      </c>
    </row>
    <row r="155" spans="1:17" ht="14.4" customHeight="1" x14ac:dyDescent="0.3">
      <c r="A155" s="525" t="s">
        <v>2584</v>
      </c>
      <c r="B155" s="526" t="s">
        <v>2194</v>
      </c>
      <c r="C155" s="526" t="s">
        <v>2166</v>
      </c>
      <c r="D155" s="526" t="s">
        <v>2593</v>
      </c>
      <c r="E155" s="526" t="s">
        <v>2594</v>
      </c>
      <c r="F155" s="530"/>
      <c r="G155" s="530"/>
      <c r="H155" s="530"/>
      <c r="I155" s="530"/>
      <c r="J155" s="530">
        <v>1</v>
      </c>
      <c r="K155" s="530">
        <v>3360</v>
      </c>
      <c r="L155" s="530">
        <v>1</v>
      </c>
      <c r="M155" s="530">
        <v>3360</v>
      </c>
      <c r="N155" s="530"/>
      <c r="O155" s="530"/>
      <c r="P155" s="544"/>
      <c r="Q155" s="531"/>
    </row>
    <row r="156" spans="1:17" ht="14.4" customHeight="1" x14ac:dyDescent="0.3">
      <c r="A156" s="525" t="s">
        <v>2584</v>
      </c>
      <c r="B156" s="526" t="s">
        <v>2194</v>
      </c>
      <c r="C156" s="526" t="s">
        <v>2166</v>
      </c>
      <c r="D156" s="526" t="s">
        <v>2425</v>
      </c>
      <c r="E156" s="526" t="s">
        <v>2426</v>
      </c>
      <c r="F156" s="530">
        <v>2</v>
      </c>
      <c r="G156" s="530">
        <v>10518.46</v>
      </c>
      <c r="H156" s="530">
        <v>0.33333333333333331</v>
      </c>
      <c r="I156" s="530">
        <v>5259.23</v>
      </c>
      <c r="J156" s="530">
        <v>6</v>
      </c>
      <c r="K156" s="530">
        <v>31555.379999999997</v>
      </c>
      <c r="L156" s="530">
        <v>1</v>
      </c>
      <c r="M156" s="530">
        <v>5259.23</v>
      </c>
      <c r="N156" s="530">
        <v>9</v>
      </c>
      <c r="O156" s="530">
        <v>47333.07</v>
      </c>
      <c r="P156" s="544">
        <v>1.5000000000000002</v>
      </c>
      <c r="Q156" s="531">
        <v>5259.23</v>
      </c>
    </row>
    <row r="157" spans="1:17" ht="14.4" customHeight="1" x14ac:dyDescent="0.3">
      <c r="A157" s="525" t="s">
        <v>2584</v>
      </c>
      <c r="B157" s="526" t="s">
        <v>2194</v>
      </c>
      <c r="C157" s="526" t="s">
        <v>2166</v>
      </c>
      <c r="D157" s="526" t="s">
        <v>2429</v>
      </c>
      <c r="E157" s="526" t="s">
        <v>2430</v>
      </c>
      <c r="F157" s="530">
        <v>14</v>
      </c>
      <c r="G157" s="530">
        <v>8479.0999999999985</v>
      </c>
      <c r="H157" s="530">
        <v>0.45161290322580633</v>
      </c>
      <c r="I157" s="530">
        <v>605.64999999999986</v>
      </c>
      <c r="J157" s="530">
        <v>31</v>
      </c>
      <c r="K157" s="530">
        <v>18775.150000000001</v>
      </c>
      <c r="L157" s="530">
        <v>1</v>
      </c>
      <c r="M157" s="530">
        <v>605.65000000000009</v>
      </c>
      <c r="N157" s="530">
        <v>20</v>
      </c>
      <c r="O157" s="530">
        <v>12112.999999999998</v>
      </c>
      <c r="P157" s="544">
        <v>0.64516129032258052</v>
      </c>
      <c r="Q157" s="531">
        <v>605.64999999999986</v>
      </c>
    </row>
    <row r="158" spans="1:17" ht="14.4" customHeight="1" x14ac:dyDescent="0.3">
      <c r="A158" s="525" t="s">
        <v>2584</v>
      </c>
      <c r="B158" s="526" t="s">
        <v>2194</v>
      </c>
      <c r="C158" s="526" t="s">
        <v>2166</v>
      </c>
      <c r="D158" s="526" t="s">
        <v>2433</v>
      </c>
      <c r="E158" s="526" t="s">
        <v>2434</v>
      </c>
      <c r="F158" s="530"/>
      <c r="G158" s="530"/>
      <c r="H158" s="530"/>
      <c r="I158" s="530"/>
      <c r="J158" s="530"/>
      <c r="K158" s="530"/>
      <c r="L158" s="530"/>
      <c r="M158" s="530"/>
      <c r="N158" s="530">
        <v>1</v>
      </c>
      <c r="O158" s="530">
        <v>15489.6</v>
      </c>
      <c r="P158" s="544"/>
      <c r="Q158" s="531">
        <v>15489.6</v>
      </c>
    </row>
    <row r="159" spans="1:17" ht="14.4" customHeight="1" x14ac:dyDescent="0.3">
      <c r="A159" s="525" t="s">
        <v>2584</v>
      </c>
      <c r="B159" s="526" t="s">
        <v>2194</v>
      </c>
      <c r="C159" s="526" t="s">
        <v>2166</v>
      </c>
      <c r="D159" s="526" t="s">
        <v>2595</v>
      </c>
      <c r="E159" s="526" t="s">
        <v>2596</v>
      </c>
      <c r="F159" s="530">
        <v>10</v>
      </c>
      <c r="G159" s="530">
        <v>173819.90000000002</v>
      </c>
      <c r="H159" s="530">
        <v>0.52631578947368418</v>
      </c>
      <c r="I159" s="530">
        <v>17381.990000000002</v>
      </c>
      <c r="J159" s="530">
        <v>19</v>
      </c>
      <c r="K159" s="530">
        <v>330257.81000000006</v>
      </c>
      <c r="L159" s="530">
        <v>1</v>
      </c>
      <c r="M159" s="530">
        <v>17381.990000000002</v>
      </c>
      <c r="N159" s="530">
        <v>6</v>
      </c>
      <c r="O159" s="530">
        <v>104291.94</v>
      </c>
      <c r="P159" s="544">
        <v>0.31578947368421045</v>
      </c>
      <c r="Q159" s="531">
        <v>17381.990000000002</v>
      </c>
    </row>
    <row r="160" spans="1:17" ht="14.4" customHeight="1" x14ac:dyDescent="0.3">
      <c r="A160" s="525" t="s">
        <v>2584</v>
      </c>
      <c r="B160" s="526" t="s">
        <v>2194</v>
      </c>
      <c r="C160" s="526" t="s">
        <v>2166</v>
      </c>
      <c r="D160" s="526" t="s">
        <v>2435</v>
      </c>
      <c r="E160" s="526" t="s">
        <v>2436</v>
      </c>
      <c r="F160" s="530">
        <v>11</v>
      </c>
      <c r="G160" s="530">
        <v>9142.76</v>
      </c>
      <c r="H160" s="530">
        <v>0.3666666666666667</v>
      </c>
      <c r="I160" s="530">
        <v>831.16</v>
      </c>
      <c r="J160" s="530">
        <v>30</v>
      </c>
      <c r="K160" s="530">
        <v>24934.799999999999</v>
      </c>
      <c r="L160" s="530">
        <v>1</v>
      </c>
      <c r="M160" s="530">
        <v>831.16</v>
      </c>
      <c r="N160" s="530">
        <v>12</v>
      </c>
      <c r="O160" s="530">
        <v>9973.92</v>
      </c>
      <c r="P160" s="544">
        <v>0.4</v>
      </c>
      <c r="Q160" s="531">
        <v>831.16</v>
      </c>
    </row>
    <row r="161" spans="1:17" ht="14.4" customHeight="1" x14ac:dyDescent="0.3">
      <c r="A161" s="525" t="s">
        <v>2584</v>
      </c>
      <c r="B161" s="526" t="s">
        <v>2194</v>
      </c>
      <c r="C161" s="526" t="s">
        <v>2166</v>
      </c>
      <c r="D161" s="526" t="s">
        <v>2437</v>
      </c>
      <c r="E161" s="526" t="s">
        <v>2436</v>
      </c>
      <c r="F161" s="530">
        <v>13</v>
      </c>
      <c r="G161" s="530">
        <v>11544.779999999999</v>
      </c>
      <c r="H161" s="530">
        <v>0.50000000000000011</v>
      </c>
      <c r="I161" s="530">
        <v>888.06</v>
      </c>
      <c r="J161" s="530">
        <v>26</v>
      </c>
      <c r="K161" s="530">
        <v>23089.559999999994</v>
      </c>
      <c r="L161" s="530">
        <v>1</v>
      </c>
      <c r="M161" s="530">
        <v>888.05999999999972</v>
      </c>
      <c r="N161" s="530">
        <v>4</v>
      </c>
      <c r="O161" s="530">
        <v>3552.24</v>
      </c>
      <c r="P161" s="544">
        <v>0.15384615384615388</v>
      </c>
      <c r="Q161" s="531">
        <v>888.06</v>
      </c>
    </row>
    <row r="162" spans="1:17" ht="14.4" customHeight="1" x14ac:dyDescent="0.3">
      <c r="A162" s="525" t="s">
        <v>2584</v>
      </c>
      <c r="B162" s="526" t="s">
        <v>2194</v>
      </c>
      <c r="C162" s="526" t="s">
        <v>2166</v>
      </c>
      <c r="D162" s="526" t="s">
        <v>2438</v>
      </c>
      <c r="E162" s="526" t="s">
        <v>2439</v>
      </c>
      <c r="F162" s="530">
        <v>1</v>
      </c>
      <c r="G162" s="530">
        <v>888.06</v>
      </c>
      <c r="H162" s="530">
        <v>0.5</v>
      </c>
      <c r="I162" s="530">
        <v>888.06</v>
      </c>
      <c r="J162" s="530">
        <v>2</v>
      </c>
      <c r="K162" s="530">
        <v>1776.12</v>
      </c>
      <c r="L162" s="530">
        <v>1</v>
      </c>
      <c r="M162" s="530">
        <v>888.06</v>
      </c>
      <c r="N162" s="530"/>
      <c r="O162" s="530"/>
      <c r="P162" s="544"/>
      <c r="Q162" s="531"/>
    </row>
    <row r="163" spans="1:17" ht="14.4" customHeight="1" x14ac:dyDescent="0.3">
      <c r="A163" s="525" t="s">
        <v>2584</v>
      </c>
      <c r="B163" s="526" t="s">
        <v>2194</v>
      </c>
      <c r="C163" s="526" t="s">
        <v>2166</v>
      </c>
      <c r="D163" s="526" t="s">
        <v>2440</v>
      </c>
      <c r="E163" s="526" t="s">
        <v>2441</v>
      </c>
      <c r="F163" s="530">
        <v>14</v>
      </c>
      <c r="G163" s="530">
        <v>11636.24</v>
      </c>
      <c r="H163" s="530">
        <v>0.7</v>
      </c>
      <c r="I163" s="530">
        <v>831.16</v>
      </c>
      <c r="J163" s="530">
        <v>20</v>
      </c>
      <c r="K163" s="530">
        <v>16623.2</v>
      </c>
      <c r="L163" s="530">
        <v>1</v>
      </c>
      <c r="M163" s="530">
        <v>831.16000000000008</v>
      </c>
      <c r="N163" s="530">
        <v>7</v>
      </c>
      <c r="O163" s="530">
        <v>5818.12</v>
      </c>
      <c r="P163" s="544">
        <v>0.35</v>
      </c>
      <c r="Q163" s="531">
        <v>831.16</v>
      </c>
    </row>
    <row r="164" spans="1:17" ht="14.4" customHeight="1" x14ac:dyDescent="0.3">
      <c r="A164" s="525" t="s">
        <v>2584</v>
      </c>
      <c r="B164" s="526" t="s">
        <v>2194</v>
      </c>
      <c r="C164" s="526" t="s">
        <v>2166</v>
      </c>
      <c r="D164" s="526" t="s">
        <v>2597</v>
      </c>
      <c r="E164" s="526" t="s">
        <v>2598</v>
      </c>
      <c r="F164" s="530">
        <v>2</v>
      </c>
      <c r="G164" s="530">
        <v>2187.7600000000002</v>
      </c>
      <c r="H164" s="530">
        <v>1</v>
      </c>
      <c r="I164" s="530">
        <v>1093.8800000000001</v>
      </c>
      <c r="J164" s="530">
        <v>2</v>
      </c>
      <c r="K164" s="530">
        <v>2187.7600000000002</v>
      </c>
      <c r="L164" s="530">
        <v>1</v>
      </c>
      <c r="M164" s="530">
        <v>1093.8800000000001</v>
      </c>
      <c r="N164" s="530"/>
      <c r="O164" s="530"/>
      <c r="P164" s="544"/>
      <c r="Q164" s="531"/>
    </row>
    <row r="165" spans="1:17" ht="14.4" customHeight="1" x14ac:dyDescent="0.3">
      <c r="A165" s="525" t="s">
        <v>2584</v>
      </c>
      <c r="B165" s="526" t="s">
        <v>2194</v>
      </c>
      <c r="C165" s="526" t="s">
        <v>2166</v>
      </c>
      <c r="D165" s="526" t="s">
        <v>2599</v>
      </c>
      <c r="E165" s="526" t="s">
        <v>2600</v>
      </c>
      <c r="F165" s="530"/>
      <c r="G165" s="530"/>
      <c r="H165" s="530"/>
      <c r="I165" s="530"/>
      <c r="J165" s="530">
        <v>5</v>
      </c>
      <c r="K165" s="530">
        <v>19494</v>
      </c>
      <c r="L165" s="530">
        <v>1</v>
      </c>
      <c r="M165" s="530">
        <v>3898.8</v>
      </c>
      <c r="N165" s="530">
        <v>1</v>
      </c>
      <c r="O165" s="530">
        <v>3898.8</v>
      </c>
      <c r="P165" s="544">
        <v>0.2</v>
      </c>
      <c r="Q165" s="531">
        <v>3898.8</v>
      </c>
    </row>
    <row r="166" spans="1:17" ht="14.4" customHeight="1" x14ac:dyDescent="0.3">
      <c r="A166" s="525" t="s">
        <v>2584</v>
      </c>
      <c r="B166" s="526" t="s">
        <v>2194</v>
      </c>
      <c r="C166" s="526" t="s">
        <v>2166</v>
      </c>
      <c r="D166" s="526" t="s">
        <v>2442</v>
      </c>
      <c r="E166" s="526" t="s">
        <v>2443</v>
      </c>
      <c r="F166" s="530">
        <v>11</v>
      </c>
      <c r="G166" s="530">
        <v>14433.54</v>
      </c>
      <c r="H166" s="530">
        <v>0.50000000000000011</v>
      </c>
      <c r="I166" s="530">
        <v>1312.14</v>
      </c>
      <c r="J166" s="530">
        <v>22</v>
      </c>
      <c r="K166" s="530">
        <v>28867.079999999994</v>
      </c>
      <c r="L166" s="530">
        <v>1</v>
      </c>
      <c r="M166" s="530">
        <v>1312.1399999999996</v>
      </c>
      <c r="N166" s="530">
        <v>11</v>
      </c>
      <c r="O166" s="530">
        <v>14433.539999999999</v>
      </c>
      <c r="P166" s="544">
        <v>0.50000000000000011</v>
      </c>
      <c r="Q166" s="531">
        <v>1312.1399999999999</v>
      </c>
    </row>
    <row r="167" spans="1:17" ht="14.4" customHeight="1" x14ac:dyDescent="0.3">
      <c r="A167" s="525" t="s">
        <v>2584</v>
      </c>
      <c r="B167" s="526" t="s">
        <v>2194</v>
      </c>
      <c r="C167" s="526" t="s">
        <v>2166</v>
      </c>
      <c r="D167" s="526" t="s">
        <v>2601</v>
      </c>
      <c r="E167" s="526" t="s">
        <v>2602</v>
      </c>
      <c r="F167" s="530">
        <v>14</v>
      </c>
      <c r="G167" s="530">
        <v>51024.119999999995</v>
      </c>
      <c r="H167" s="530">
        <v>0.55999999999999994</v>
      </c>
      <c r="I167" s="530">
        <v>3644.5799999999995</v>
      </c>
      <c r="J167" s="530">
        <v>25</v>
      </c>
      <c r="K167" s="530">
        <v>91114.5</v>
      </c>
      <c r="L167" s="530">
        <v>1</v>
      </c>
      <c r="M167" s="530">
        <v>3644.58</v>
      </c>
      <c r="N167" s="530">
        <v>48</v>
      </c>
      <c r="O167" s="530">
        <v>174939.84000000003</v>
      </c>
      <c r="P167" s="544">
        <v>1.9200000000000004</v>
      </c>
      <c r="Q167" s="531">
        <v>3644.5800000000004</v>
      </c>
    </row>
    <row r="168" spans="1:17" ht="14.4" customHeight="1" x14ac:dyDescent="0.3">
      <c r="A168" s="525" t="s">
        <v>2584</v>
      </c>
      <c r="B168" s="526" t="s">
        <v>2194</v>
      </c>
      <c r="C168" s="526" t="s">
        <v>2166</v>
      </c>
      <c r="D168" s="526" t="s">
        <v>2446</v>
      </c>
      <c r="E168" s="526" t="s">
        <v>2447</v>
      </c>
      <c r="F168" s="530">
        <v>12</v>
      </c>
      <c r="G168" s="530">
        <v>13755.96</v>
      </c>
      <c r="H168" s="530">
        <v>0.48000000000000009</v>
      </c>
      <c r="I168" s="530">
        <v>1146.33</v>
      </c>
      <c r="J168" s="530">
        <v>25</v>
      </c>
      <c r="K168" s="530">
        <v>28658.249999999993</v>
      </c>
      <c r="L168" s="530">
        <v>1</v>
      </c>
      <c r="M168" s="530">
        <v>1146.3299999999997</v>
      </c>
      <c r="N168" s="530">
        <v>10</v>
      </c>
      <c r="O168" s="530">
        <v>11463.3</v>
      </c>
      <c r="P168" s="544">
        <v>0.40000000000000008</v>
      </c>
      <c r="Q168" s="531">
        <v>1146.33</v>
      </c>
    </row>
    <row r="169" spans="1:17" ht="14.4" customHeight="1" x14ac:dyDescent="0.3">
      <c r="A169" s="525" t="s">
        <v>2584</v>
      </c>
      <c r="B169" s="526" t="s">
        <v>2194</v>
      </c>
      <c r="C169" s="526" t="s">
        <v>2166</v>
      </c>
      <c r="D169" s="526" t="s">
        <v>2603</v>
      </c>
      <c r="E169" s="526" t="s">
        <v>2604</v>
      </c>
      <c r="F169" s="530">
        <v>9</v>
      </c>
      <c r="G169" s="530">
        <v>720000</v>
      </c>
      <c r="H169" s="530">
        <v>0.5</v>
      </c>
      <c r="I169" s="530">
        <v>80000</v>
      </c>
      <c r="J169" s="530">
        <v>18</v>
      </c>
      <c r="K169" s="530">
        <v>1440000</v>
      </c>
      <c r="L169" s="530">
        <v>1</v>
      </c>
      <c r="M169" s="530">
        <v>80000</v>
      </c>
      <c r="N169" s="530">
        <v>8</v>
      </c>
      <c r="O169" s="530">
        <v>640000</v>
      </c>
      <c r="P169" s="544">
        <v>0.44444444444444442</v>
      </c>
      <c r="Q169" s="531">
        <v>80000</v>
      </c>
    </row>
    <row r="170" spans="1:17" ht="14.4" customHeight="1" x14ac:dyDescent="0.3">
      <c r="A170" s="525" t="s">
        <v>2584</v>
      </c>
      <c r="B170" s="526" t="s">
        <v>2194</v>
      </c>
      <c r="C170" s="526" t="s">
        <v>2166</v>
      </c>
      <c r="D170" s="526" t="s">
        <v>2448</v>
      </c>
      <c r="E170" s="526" t="s">
        <v>2449</v>
      </c>
      <c r="F170" s="530">
        <v>12</v>
      </c>
      <c r="G170" s="530">
        <v>4309.2</v>
      </c>
      <c r="H170" s="530">
        <v>0.35294117647058826</v>
      </c>
      <c r="I170" s="530">
        <v>359.09999999999997</v>
      </c>
      <c r="J170" s="530">
        <v>34</v>
      </c>
      <c r="K170" s="530">
        <v>12209.4</v>
      </c>
      <c r="L170" s="530">
        <v>1</v>
      </c>
      <c r="M170" s="530">
        <v>359.09999999999997</v>
      </c>
      <c r="N170" s="530">
        <v>8</v>
      </c>
      <c r="O170" s="530">
        <v>2872.8</v>
      </c>
      <c r="P170" s="544">
        <v>0.23529411764705885</v>
      </c>
      <c r="Q170" s="531">
        <v>359.1</v>
      </c>
    </row>
    <row r="171" spans="1:17" ht="14.4" customHeight="1" x14ac:dyDescent="0.3">
      <c r="A171" s="525" t="s">
        <v>2584</v>
      </c>
      <c r="B171" s="526" t="s">
        <v>2194</v>
      </c>
      <c r="C171" s="526" t="s">
        <v>2166</v>
      </c>
      <c r="D171" s="526" t="s">
        <v>2605</v>
      </c>
      <c r="E171" s="526" t="s">
        <v>2606</v>
      </c>
      <c r="F171" s="530">
        <v>1</v>
      </c>
      <c r="G171" s="530">
        <v>565.85</v>
      </c>
      <c r="H171" s="530"/>
      <c r="I171" s="530">
        <v>565.85</v>
      </c>
      <c r="J171" s="530"/>
      <c r="K171" s="530"/>
      <c r="L171" s="530"/>
      <c r="M171" s="530"/>
      <c r="N171" s="530"/>
      <c r="O171" s="530"/>
      <c r="P171" s="544"/>
      <c r="Q171" s="531"/>
    </row>
    <row r="172" spans="1:17" ht="14.4" customHeight="1" x14ac:dyDescent="0.3">
      <c r="A172" s="525" t="s">
        <v>2584</v>
      </c>
      <c r="B172" s="526" t="s">
        <v>2194</v>
      </c>
      <c r="C172" s="526" t="s">
        <v>2166</v>
      </c>
      <c r="D172" s="526" t="s">
        <v>2167</v>
      </c>
      <c r="E172" s="526" t="s">
        <v>2168</v>
      </c>
      <c r="F172" s="530">
        <v>14</v>
      </c>
      <c r="G172" s="530">
        <v>12514.599999999997</v>
      </c>
      <c r="H172" s="530">
        <v>1.0769230769230766</v>
      </c>
      <c r="I172" s="530">
        <v>893.89999999999975</v>
      </c>
      <c r="J172" s="530">
        <v>13</v>
      </c>
      <c r="K172" s="530">
        <v>11620.699999999999</v>
      </c>
      <c r="L172" s="530">
        <v>1</v>
      </c>
      <c r="M172" s="530">
        <v>893.89999999999986</v>
      </c>
      <c r="N172" s="530">
        <v>19</v>
      </c>
      <c r="O172" s="530">
        <v>16984.099999999999</v>
      </c>
      <c r="P172" s="544">
        <v>1.4615384615384615</v>
      </c>
      <c r="Q172" s="531">
        <v>893.9</v>
      </c>
    </row>
    <row r="173" spans="1:17" ht="14.4" customHeight="1" x14ac:dyDescent="0.3">
      <c r="A173" s="525" t="s">
        <v>2584</v>
      </c>
      <c r="B173" s="526" t="s">
        <v>2194</v>
      </c>
      <c r="C173" s="526" t="s">
        <v>2166</v>
      </c>
      <c r="D173" s="526" t="s">
        <v>2225</v>
      </c>
      <c r="E173" s="526" t="s">
        <v>2226</v>
      </c>
      <c r="F173" s="530"/>
      <c r="G173" s="530"/>
      <c r="H173" s="530"/>
      <c r="I173" s="530"/>
      <c r="J173" s="530">
        <v>3</v>
      </c>
      <c r="K173" s="530">
        <v>2681.7</v>
      </c>
      <c r="L173" s="530">
        <v>1</v>
      </c>
      <c r="M173" s="530">
        <v>893.9</v>
      </c>
      <c r="N173" s="530">
        <v>2</v>
      </c>
      <c r="O173" s="530">
        <v>1787.8</v>
      </c>
      <c r="P173" s="544">
        <v>0.66666666666666674</v>
      </c>
      <c r="Q173" s="531">
        <v>893.9</v>
      </c>
    </row>
    <row r="174" spans="1:17" ht="14.4" customHeight="1" x14ac:dyDescent="0.3">
      <c r="A174" s="525" t="s">
        <v>2584</v>
      </c>
      <c r="B174" s="526" t="s">
        <v>2194</v>
      </c>
      <c r="C174" s="526" t="s">
        <v>2166</v>
      </c>
      <c r="D174" s="526" t="s">
        <v>2450</v>
      </c>
      <c r="E174" s="526" t="s">
        <v>2451</v>
      </c>
      <c r="F174" s="530">
        <v>2</v>
      </c>
      <c r="G174" s="530">
        <v>33663.379999999997</v>
      </c>
      <c r="H174" s="530">
        <v>0.2857142857142857</v>
      </c>
      <c r="I174" s="530">
        <v>16831.689999999999</v>
      </c>
      <c r="J174" s="530">
        <v>7</v>
      </c>
      <c r="K174" s="530">
        <v>117821.82999999999</v>
      </c>
      <c r="L174" s="530">
        <v>1</v>
      </c>
      <c r="M174" s="530">
        <v>16831.689999999999</v>
      </c>
      <c r="N174" s="530">
        <v>7</v>
      </c>
      <c r="O174" s="530">
        <v>117821.82999999999</v>
      </c>
      <c r="P174" s="544">
        <v>1</v>
      </c>
      <c r="Q174" s="531">
        <v>16831.689999999999</v>
      </c>
    </row>
    <row r="175" spans="1:17" ht="14.4" customHeight="1" x14ac:dyDescent="0.3">
      <c r="A175" s="525" t="s">
        <v>2584</v>
      </c>
      <c r="B175" s="526" t="s">
        <v>2194</v>
      </c>
      <c r="C175" s="526" t="s">
        <v>2166</v>
      </c>
      <c r="D175" s="526" t="s">
        <v>2456</v>
      </c>
      <c r="E175" s="526" t="s">
        <v>2457</v>
      </c>
      <c r="F175" s="530">
        <v>4</v>
      </c>
      <c r="G175" s="530">
        <v>26348.52</v>
      </c>
      <c r="H175" s="530">
        <v>0.57142857142857151</v>
      </c>
      <c r="I175" s="530">
        <v>6587.13</v>
      </c>
      <c r="J175" s="530">
        <v>7</v>
      </c>
      <c r="K175" s="530">
        <v>46109.909999999996</v>
      </c>
      <c r="L175" s="530">
        <v>1</v>
      </c>
      <c r="M175" s="530">
        <v>6587.1299999999992</v>
      </c>
      <c r="N175" s="530">
        <v>7</v>
      </c>
      <c r="O175" s="530">
        <v>46109.91</v>
      </c>
      <c r="P175" s="544">
        <v>1.0000000000000002</v>
      </c>
      <c r="Q175" s="531">
        <v>6587.13</v>
      </c>
    </row>
    <row r="176" spans="1:17" ht="14.4" customHeight="1" x14ac:dyDescent="0.3">
      <c r="A176" s="525" t="s">
        <v>2584</v>
      </c>
      <c r="B176" s="526" t="s">
        <v>2194</v>
      </c>
      <c r="C176" s="526" t="s">
        <v>2166</v>
      </c>
      <c r="D176" s="526" t="s">
        <v>2227</v>
      </c>
      <c r="E176" s="526" t="s">
        <v>2228</v>
      </c>
      <c r="F176" s="530">
        <v>6</v>
      </c>
      <c r="G176" s="530">
        <v>11049.719999999998</v>
      </c>
      <c r="H176" s="530">
        <v>0.85714285714285721</v>
      </c>
      <c r="I176" s="530">
        <v>1841.6199999999997</v>
      </c>
      <c r="J176" s="530">
        <v>7</v>
      </c>
      <c r="K176" s="530">
        <v>12891.339999999997</v>
      </c>
      <c r="L176" s="530">
        <v>1</v>
      </c>
      <c r="M176" s="530">
        <v>1841.6199999999994</v>
      </c>
      <c r="N176" s="530">
        <v>11</v>
      </c>
      <c r="O176" s="530">
        <v>20257.819999999992</v>
      </c>
      <c r="P176" s="544">
        <v>1.5714285714285712</v>
      </c>
      <c r="Q176" s="531">
        <v>1841.6199999999992</v>
      </c>
    </row>
    <row r="177" spans="1:17" ht="14.4" customHeight="1" x14ac:dyDescent="0.3">
      <c r="A177" s="525" t="s">
        <v>2584</v>
      </c>
      <c r="B177" s="526" t="s">
        <v>2194</v>
      </c>
      <c r="C177" s="526" t="s">
        <v>2166</v>
      </c>
      <c r="D177" s="526" t="s">
        <v>2460</v>
      </c>
      <c r="E177" s="526" t="s">
        <v>2461</v>
      </c>
      <c r="F177" s="530">
        <v>1</v>
      </c>
      <c r="G177" s="530">
        <v>15954.82</v>
      </c>
      <c r="H177" s="530"/>
      <c r="I177" s="530">
        <v>15954.82</v>
      </c>
      <c r="J177" s="530"/>
      <c r="K177" s="530"/>
      <c r="L177" s="530"/>
      <c r="M177" s="530"/>
      <c r="N177" s="530">
        <v>1</v>
      </c>
      <c r="O177" s="530">
        <v>16719</v>
      </c>
      <c r="P177" s="544"/>
      <c r="Q177" s="531">
        <v>16719</v>
      </c>
    </row>
    <row r="178" spans="1:17" ht="14.4" customHeight="1" x14ac:dyDescent="0.3">
      <c r="A178" s="525" t="s">
        <v>2584</v>
      </c>
      <c r="B178" s="526" t="s">
        <v>2194</v>
      </c>
      <c r="C178" s="526" t="s">
        <v>2166</v>
      </c>
      <c r="D178" s="526" t="s">
        <v>2607</v>
      </c>
      <c r="E178" s="526" t="s">
        <v>2608</v>
      </c>
      <c r="F178" s="530"/>
      <c r="G178" s="530"/>
      <c r="H178" s="530"/>
      <c r="I178" s="530"/>
      <c r="J178" s="530">
        <v>1</v>
      </c>
      <c r="K178" s="530">
        <v>6520.8</v>
      </c>
      <c r="L178" s="530">
        <v>1</v>
      </c>
      <c r="M178" s="530">
        <v>6520.8</v>
      </c>
      <c r="N178" s="530"/>
      <c r="O178" s="530"/>
      <c r="P178" s="544"/>
      <c r="Q178" s="531"/>
    </row>
    <row r="179" spans="1:17" ht="14.4" customHeight="1" x14ac:dyDescent="0.3">
      <c r="A179" s="525" t="s">
        <v>2584</v>
      </c>
      <c r="B179" s="526" t="s">
        <v>2194</v>
      </c>
      <c r="C179" s="526" t="s">
        <v>2166</v>
      </c>
      <c r="D179" s="526" t="s">
        <v>2464</v>
      </c>
      <c r="E179" s="526" t="s">
        <v>2465</v>
      </c>
      <c r="F179" s="530"/>
      <c r="G179" s="530"/>
      <c r="H179" s="530"/>
      <c r="I179" s="530"/>
      <c r="J179" s="530">
        <v>1</v>
      </c>
      <c r="K179" s="530">
        <v>18844.98</v>
      </c>
      <c r="L179" s="530">
        <v>1</v>
      </c>
      <c r="M179" s="530">
        <v>18844.98</v>
      </c>
      <c r="N179" s="530">
        <v>1</v>
      </c>
      <c r="O179" s="530">
        <v>18844.98</v>
      </c>
      <c r="P179" s="544">
        <v>1</v>
      </c>
      <c r="Q179" s="531">
        <v>18844.98</v>
      </c>
    </row>
    <row r="180" spans="1:17" ht="14.4" customHeight="1" x14ac:dyDescent="0.3">
      <c r="A180" s="525" t="s">
        <v>2584</v>
      </c>
      <c r="B180" s="526" t="s">
        <v>2194</v>
      </c>
      <c r="C180" s="526" t="s">
        <v>2166</v>
      </c>
      <c r="D180" s="526" t="s">
        <v>2466</v>
      </c>
      <c r="E180" s="526" t="s">
        <v>2467</v>
      </c>
      <c r="F180" s="530">
        <v>1</v>
      </c>
      <c r="G180" s="530">
        <v>4360</v>
      </c>
      <c r="H180" s="530"/>
      <c r="I180" s="530">
        <v>4360</v>
      </c>
      <c r="J180" s="530"/>
      <c r="K180" s="530"/>
      <c r="L180" s="530"/>
      <c r="M180" s="530"/>
      <c r="N180" s="530">
        <v>1</v>
      </c>
      <c r="O180" s="530">
        <v>4360</v>
      </c>
      <c r="P180" s="544"/>
      <c r="Q180" s="531">
        <v>4360</v>
      </c>
    </row>
    <row r="181" spans="1:17" ht="14.4" customHeight="1" x14ac:dyDescent="0.3">
      <c r="A181" s="525" t="s">
        <v>2584</v>
      </c>
      <c r="B181" s="526" t="s">
        <v>2194</v>
      </c>
      <c r="C181" s="526" t="s">
        <v>2166</v>
      </c>
      <c r="D181" s="526" t="s">
        <v>2231</v>
      </c>
      <c r="E181" s="526" t="s">
        <v>2232</v>
      </c>
      <c r="F181" s="530"/>
      <c r="G181" s="530"/>
      <c r="H181" s="530"/>
      <c r="I181" s="530"/>
      <c r="J181" s="530">
        <v>1</v>
      </c>
      <c r="K181" s="530">
        <v>26500.21</v>
      </c>
      <c r="L181" s="530">
        <v>1</v>
      </c>
      <c r="M181" s="530">
        <v>26500.21</v>
      </c>
      <c r="N181" s="530"/>
      <c r="O181" s="530"/>
      <c r="P181" s="544"/>
      <c r="Q181" s="531"/>
    </row>
    <row r="182" spans="1:17" ht="14.4" customHeight="1" x14ac:dyDescent="0.3">
      <c r="A182" s="525" t="s">
        <v>2584</v>
      </c>
      <c r="B182" s="526" t="s">
        <v>2194</v>
      </c>
      <c r="C182" s="526" t="s">
        <v>2166</v>
      </c>
      <c r="D182" s="526" t="s">
        <v>2470</v>
      </c>
      <c r="E182" s="526" t="s">
        <v>2471</v>
      </c>
      <c r="F182" s="530">
        <v>7</v>
      </c>
      <c r="G182" s="530">
        <v>2666.0200000000004</v>
      </c>
      <c r="H182" s="530">
        <v>1.4000000000000001</v>
      </c>
      <c r="I182" s="530">
        <v>380.86000000000007</v>
      </c>
      <c r="J182" s="530">
        <v>5</v>
      </c>
      <c r="K182" s="530">
        <v>1904.3000000000002</v>
      </c>
      <c r="L182" s="530">
        <v>1</v>
      </c>
      <c r="M182" s="530">
        <v>380.86</v>
      </c>
      <c r="N182" s="530">
        <v>11</v>
      </c>
      <c r="O182" s="530">
        <v>4189.46</v>
      </c>
      <c r="P182" s="544">
        <v>2.1999999999999997</v>
      </c>
      <c r="Q182" s="531">
        <v>380.86</v>
      </c>
    </row>
    <row r="183" spans="1:17" ht="14.4" customHeight="1" x14ac:dyDescent="0.3">
      <c r="A183" s="525" t="s">
        <v>2584</v>
      </c>
      <c r="B183" s="526" t="s">
        <v>2194</v>
      </c>
      <c r="C183" s="526" t="s">
        <v>2166</v>
      </c>
      <c r="D183" s="526" t="s">
        <v>2609</v>
      </c>
      <c r="E183" s="526" t="s">
        <v>2610</v>
      </c>
      <c r="F183" s="530"/>
      <c r="G183" s="530"/>
      <c r="H183" s="530"/>
      <c r="I183" s="530"/>
      <c r="J183" s="530">
        <v>1</v>
      </c>
      <c r="K183" s="530">
        <v>3178.63</v>
      </c>
      <c r="L183" s="530">
        <v>1</v>
      </c>
      <c r="M183" s="530">
        <v>3178.63</v>
      </c>
      <c r="N183" s="530">
        <v>1</v>
      </c>
      <c r="O183" s="530">
        <v>3178.63</v>
      </c>
      <c r="P183" s="544">
        <v>1</v>
      </c>
      <c r="Q183" s="531">
        <v>3178.63</v>
      </c>
    </row>
    <row r="184" spans="1:17" ht="14.4" customHeight="1" x14ac:dyDescent="0.3">
      <c r="A184" s="525" t="s">
        <v>2584</v>
      </c>
      <c r="B184" s="526" t="s">
        <v>2194</v>
      </c>
      <c r="C184" s="526" t="s">
        <v>2166</v>
      </c>
      <c r="D184" s="526" t="s">
        <v>2233</v>
      </c>
      <c r="E184" s="526" t="s">
        <v>2234</v>
      </c>
      <c r="F184" s="530">
        <v>1</v>
      </c>
      <c r="G184" s="530">
        <v>1085.2</v>
      </c>
      <c r="H184" s="530">
        <v>0.5</v>
      </c>
      <c r="I184" s="530">
        <v>1085.2</v>
      </c>
      <c r="J184" s="530">
        <v>2</v>
      </c>
      <c r="K184" s="530">
        <v>2170.4</v>
      </c>
      <c r="L184" s="530">
        <v>1</v>
      </c>
      <c r="M184" s="530">
        <v>1085.2</v>
      </c>
      <c r="N184" s="530">
        <v>2</v>
      </c>
      <c r="O184" s="530">
        <v>2170.4</v>
      </c>
      <c r="P184" s="544">
        <v>1</v>
      </c>
      <c r="Q184" s="531">
        <v>1085.2</v>
      </c>
    </row>
    <row r="185" spans="1:17" ht="14.4" customHeight="1" x14ac:dyDescent="0.3">
      <c r="A185" s="525" t="s">
        <v>2584</v>
      </c>
      <c r="B185" s="526" t="s">
        <v>2194</v>
      </c>
      <c r="C185" s="526" t="s">
        <v>2166</v>
      </c>
      <c r="D185" s="526" t="s">
        <v>2611</v>
      </c>
      <c r="E185" s="526" t="s">
        <v>2612</v>
      </c>
      <c r="F185" s="530">
        <v>1</v>
      </c>
      <c r="G185" s="530">
        <v>20319.98</v>
      </c>
      <c r="H185" s="530"/>
      <c r="I185" s="530">
        <v>20319.98</v>
      </c>
      <c r="J185" s="530"/>
      <c r="K185" s="530"/>
      <c r="L185" s="530"/>
      <c r="M185" s="530"/>
      <c r="N185" s="530"/>
      <c r="O185" s="530"/>
      <c r="P185" s="544"/>
      <c r="Q185" s="531"/>
    </row>
    <row r="186" spans="1:17" ht="14.4" customHeight="1" x14ac:dyDescent="0.3">
      <c r="A186" s="525" t="s">
        <v>2584</v>
      </c>
      <c r="B186" s="526" t="s">
        <v>2194</v>
      </c>
      <c r="C186" s="526" t="s">
        <v>2166</v>
      </c>
      <c r="D186" s="526" t="s">
        <v>2613</v>
      </c>
      <c r="E186" s="526" t="s">
        <v>2614</v>
      </c>
      <c r="F186" s="530">
        <v>1</v>
      </c>
      <c r="G186" s="530">
        <v>893.9</v>
      </c>
      <c r="H186" s="530"/>
      <c r="I186" s="530">
        <v>893.9</v>
      </c>
      <c r="J186" s="530"/>
      <c r="K186" s="530"/>
      <c r="L186" s="530"/>
      <c r="M186" s="530"/>
      <c r="N186" s="530"/>
      <c r="O186" s="530"/>
      <c r="P186" s="544"/>
      <c r="Q186" s="531"/>
    </row>
    <row r="187" spans="1:17" ht="14.4" customHeight="1" x14ac:dyDescent="0.3">
      <c r="A187" s="525" t="s">
        <v>2584</v>
      </c>
      <c r="B187" s="526" t="s">
        <v>2194</v>
      </c>
      <c r="C187" s="526" t="s">
        <v>2166</v>
      </c>
      <c r="D187" s="526" t="s">
        <v>2493</v>
      </c>
      <c r="E187" s="526" t="s">
        <v>2494</v>
      </c>
      <c r="F187" s="530"/>
      <c r="G187" s="530"/>
      <c r="H187" s="530"/>
      <c r="I187" s="530"/>
      <c r="J187" s="530">
        <v>1</v>
      </c>
      <c r="K187" s="530">
        <v>18900</v>
      </c>
      <c r="L187" s="530">
        <v>1</v>
      </c>
      <c r="M187" s="530">
        <v>18900</v>
      </c>
      <c r="N187" s="530">
        <v>1</v>
      </c>
      <c r="O187" s="530">
        <v>18900</v>
      </c>
      <c r="P187" s="544">
        <v>1</v>
      </c>
      <c r="Q187" s="531">
        <v>18900</v>
      </c>
    </row>
    <row r="188" spans="1:17" ht="14.4" customHeight="1" x14ac:dyDescent="0.3">
      <c r="A188" s="525" t="s">
        <v>2584</v>
      </c>
      <c r="B188" s="526" t="s">
        <v>2194</v>
      </c>
      <c r="C188" s="526" t="s">
        <v>2166</v>
      </c>
      <c r="D188" s="526" t="s">
        <v>2615</v>
      </c>
      <c r="E188" s="526" t="s">
        <v>2616</v>
      </c>
      <c r="F188" s="530"/>
      <c r="G188" s="530"/>
      <c r="H188" s="530"/>
      <c r="I188" s="530"/>
      <c r="J188" s="530">
        <v>1</v>
      </c>
      <c r="K188" s="530">
        <v>1261.46</v>
      </c>
      <c r="L188" s="530">
        <v>1</v>
      </c>
      <c r="M188" s="530">
        <v>1261.46</v>
      </c>
      <c r="N188" s="530"/>
      <c r="O188" s="530"/>
      <c r="P188" s="544"/>
      <c r="Q188" s="531"/>
    </row>
    <row r="189" spans="1:17" ht="14.4" customHeight="1" x14ac:dyDescent="0.3">
      <c r="A189" s="525" t="s">
        <v>2584</v>
      </c>
      <c r="B189" s="526" t="s">
        <v>2194</v>
      </c>
      <c r="C189" s="526" t="s">
        <v>2166</v>
      </c>
      <c r="D189" s="526" t="s">
        <v>2496</v>
      </c>
      <c r="E189" s="526" t="s">
        <v>2497</v>
      </c>
      <c r="F189" s="530"/>
      <c r="G189" s="530"/>
      <c r="H189" s="530"/>
      <c r="I189" s="530"/>
      <c r="J189" s="530"/>
      <c r="K189" s="530"/>
      <c r="L189" s="530"/>
      <c r="M189" s="530"/>
      <c r="N189" s="530">
        <v>1</v>
      </c>
      <c r="O189" s="530">
        <v>8860.39</v>
      </c>
      <c r="P189" s="544"/>
      <c r="Q189" s="531">
        <v>8860.39</v>
      </c>
    </row>
    <row r="190" spans="1:17" ht="14.4" customHeight="1" x14ac:dyDescent="0.3">
      <c r="A190" s="525" t="s">
        <v>2584</v>
      </c>
      <c r="B190" s="526" t="s">
        <v>2194</v>
      </c>
      <c r="C190" s="526" t="s">
        <v>2166</v>
      </c>
      <c r="D190" s="526" t="s">
        <v>2617</v>
      </c>
      <c r="E190" s="526" t="s">
        <v>2618</v>
      </c>
      <c r="F190" s="530">
        <v>1</v>
      </c>
      <c r="G190" s="530">
        <v>549</v>
      </c>
      <c r="H190" s="530"/>
      <c r="I190" s="530">
        <v>549</v>
      </c>
      <c r="J190" s="530"/>
      <c r="K190" s="530"/>
      <c r="L190" s="530"/>
      <c r="M190" s="530"/>
      <c r="N190" s="530"/>
      <c r="O190" s="530"/>
      <c r="P190" s="544"/>
      <c r="Q190" s="531"/>
    </row>
    <row r="191" spans="1:17" ht="14.4" customHeight="1" x14ac:dyDescent="0.3">
      <c r="A191" s="525" t="s">
        <v>2584</v>
      </c>
      <c r="B191" s="526" t="s">
        <v>2194</v>
      </c>
      <c r="C191" s="526" t="s">
        <v>2175</v>
      </c>
      <c r="D191" s="526" t="s">
        <v>2243</v>
      </c>
      <c r="E191" s="526" t="s">
        <v>2244</v>
      </c>
      <c r="F191" s="530">
        <v>6</v>
      </c>
      <c r="G191" s="530">
        <v>1242</v>
      </c>
      <c r="H191" s="530">
        <v>1.4577464788732395</v>
      </c>
      <c r="I191" s="530">
        <v>207</v>
      </c>
      <c r="J191" s="530">
        <v>4</v>
      </c>
      <c r="K191" s="530">
        <v>852</v>
      </c>
      <c r="L191" s="530">
        <v>1</v>
      </c>
      <c r="M191" s="530">
        <v>213</v>
      </c>
      <c r="N191" s="530">
        <v>11</v>
      </c>
      <c r="O191" s="530">
        <v>2343</v>
      </c>
      <c r="P191" s="544">
        <v>2.75</v>
      </c>
      <c r="Q191" s="531">
        <v>213</v>
      </c>
    </row>
    <row r="192" spans="1:17" ht="14.4" customHeight="1" x14ac:dyDescent="0.3">
      <c r="A192" s="525" t="s">
        <v>2584</v>
      </c>
      <c r="B192" s="526" t="s">
        <v>2194</v>
      </c>
      <c r="C192" s="526" t="s">
        <v>2175</v>
      </c>
      <c r="D192" s="526" t="s">
        <v>2245</v>
      </c>
      <c r="E192" s="526" t="s">
        <v>2246</v>
      </c>
      <c r="F192" s="530">
        <v>6</v>
      </c>
      <c r="G192" s="530">
        <v>906</v>
      </c>
      <c r="H192" s="530">
        <v>5.8451612903225802</v>
      </c>
      <c r="I192" s="530">
        <v>151</v>
      </c>
      <c r="J192" s="530">
        <v>1</v>
      </c>
      <c r="K192" s="530">
        <v>155</v>
      </c>
      <c r="L192" s="530">
        <v>1</v>
      </c>
      <c r="M192" s="530">
        <v>155</v>
      </c>
      <c r="N192" s="530">
        <v>11</v>
      </c>
      <c r="O192" s="530">
        <v>1705</v>
      </c>
      <c r="P192" s="544">
        <v>11</v>
      </c>
      <c r="Q192" s="531">
        <v>155</v>
      </c>
    </row>
    <row r="193" spans="1:17" ht="14.4" customHeight="1" x14ac:dyDescent="0.3">
      <c r="A193" s="525" t="s">
        <v>2584</v>
      </c>
      <c r="B193" s="526" t="s">
        <v>2194</v>
      </c>
      <c r="C193" s="526" t="s">
        <v>2175</v>
      </c>
      <c r="D193" s="526" t="s">
        <v>2247</v>
      </c>
      <c r="E193" s="526" t="s">
        <v>2248</v>
      </c>
      <c r="F193" s="530">
        <v>11</v>
      </c>
      <c r="G193" s="530">
        <v>2013</v>
      </c>
      <c r="H193" s="530">
        <v>1.5378151260504203</v>
      </c>
      <c r="I193" s="530">
        <v>183</v>
      </c>
      <c r="J193" s="530">
        <v>7</v>
      </c>
      <c r="K193" s="530">
        <v>1309</v>
      </c>
      <c r="L193" s="530">
        <v>1</v>
      </c>
      <c r="M193" s="530">
        <v>187</v>
      </c>
      <c r="N193" s="530">
        <v>15</v>
      </c>
      <c r="O193" s="530">
        <v>2805</v>
      </c>
      <c r="P193" s="544">
        <v>2.1428571428571428</v>
      </c>
      <c r="Q193" s="531">
        <v>187</v>
      </c>
    </row>
    <row r="194" spans="1:17" ht="14.4" customHeight="1" x14ac:dyDescent="0.3">
      <c r="A194" s="525" t="s">
        <v>2584</v>
      </c>
      <c r="B194" s="526" t="s">
        <v>2194</v>
      </c>
      <c r="C194" s="526" t="s">
        <v>2175</v>
      </c>
      <c r="D194" s="526" t="s">
        <v>2249</v>
      </c>
      <c r="E194" s="526" t="s">
        <v>2250</v>
      </c>
      <c r="F194" s="530">
        <v>28</v>
      </c>
      <c r="G194" s="530">
        <v>3500</v>
      </c>
      <c r="H194" s="530">
        <v>2.2786458333333335</v>
      </c>
      <c r="I194" s="530">
        <v>125</v>
      </c>
      <c r="J194" s="530">
        <v>12</v>
      </c>
      <c r="K194" s="530">
        <v>1536</v>
      </c>
      <c r="L194" s="530">
        <v>1</v>
      </c>
      <c r="M194" s="530">
        <v>128</v>
      </c>
      <c r="N194" s="530">
        <v>11</v>
      </c>
      <c r="O194" s="530">
        <v>1408</v>
      </c>
      <c r="P194" s="544">
        <v>0.91666666666666663</v>
      </c>
      <c r="Q194" s="531">
        <v>128</v>
      </c>
    </row>
    <row r="195" spans="1:17" ht="14.4" customHeight="1" x14ac:dyDescent="0.3">
      <c r="A195" s="525" t="s">
        <v>2584</v>
      </c>
      <c r="B195" s="526" t="s">
        <v>2194</v>
      </c>
      <c r="C195" s="526" t="s">
        <v>2175</v>
      </c>
      <c r="D195" s="526" t="s">
        <v>2251</v>
      </c>
      <c r="E195" s="526" t="s">
        <v>2252</v>
      </c>
      <c r="F195" s="530">
        <v>37</v>
      </c>
      <c r="G195" s="530">
        <v>8103</v>
      </c>
      <c r="H195" s="530">
        <v>2.5954516335682256</v>
      </c>
      <c r="I195" s="530">
        <v>219</v>
      </c>
      <c r="J195" s="530">
        <v>14</v>
      </c>
      <c r="K195" s="530">
        <v>3122</v>
      </c>
      <c r="L195" s="530">
        <v>1</v>
      </c>
      <c r="M195" s="530">
        <v>223</v>
      </c>
      <c r="N195" s="530">
        <v>33</v>
      </c>
      <c r="O195" s="530">
        <v>7359</v>
      </c>
      <c r="P195" s="544">
        <v>2.3571428571428572</v>
      </c>
      <c r="Q195" s="531">
        <v>223</v>
      </c>
    </row>
    <row r="196" spans="1:17" ht="14.4" customHeight="1" x14ac:dyDescent="0.3">
      <c r="A196" s="525" t="s">
        <v>2584</v>
      </c>
      <c r="B196" s="526" t="s">
        <v>2194</v>
      </c>
      <c r="C196" s="526" t="s">
        <v>2175</v>
      </c>
      <c r="D196" s="526" t="s">
        <v>2253</v>
      </c>
      <c r="E196" s="526" t="s">
        <v>2254</v>
      </c>
      <c r="F196" s="530">
        <v>6</v>
      </c>
      <c r="G196" s="530">
        <v>1314</v>
      </c>
      <c r="H196" s="530">
        <v>2.9461883408071747</v>
      </c>
      <c r="I196" s="530">
        <v>219</v>
      </c>
      <c r="J196" s="530">
        <v>2</v>
      </c>
      <c r="K196" s="530">
        <v>446</v>
      </c>
      <c r="L196" s="530">
        <v>1</v>
      </c>
      <c r="M196" s="530">
        <v>223</v>
      </c>
      <c r="N196" s="530">
        <v>1</v>
      </c>
      <c r="O196" s="530">
        <v>223</v>
      </c>
      <c r="P196" s="544">
        <v>0.5</v>
      </c>
      <c r="Q196" s="531">
        <v>223</v>
      </c>
    </row>
    <row r="197" spans="1:17" ht="14.4" customHeight="1" x14ac:dyDescent="0.3">
      <c r="A197" s="525" t="s">
        <v>2584</v>
      </c>
      <c r="B197" s="526" t="s">
        <v>2194</v>
      </c>
      <c r="C197" s="526" t="s">
        <v>2175</v>
      </c>
      <c r="D197" s="526" t="s">
        <v>2257</v>
      </c>
      <c r="E197" s="526" t="s">
        <v>2258</v>
      </c>
      <c r="F197" s="530">
        <v>505</v>
      </c>
      <c r="G197" s="530">
        <v>111605</v>
      </c>
      <c r="H197" s="530">
        <v>1.132470826991375</v>
      </c>
      <c r="I197" s="530">
        <v>221</v>
      </c>
      <c r="J197" s="530">
        <v>438</v>
      </c>
      <c r="K197" s="530">
        <v>98550</v>
      </c>
      <c r="L197" s="530">
        <v>1</v>
      </c>
      <c r="M197" s="530">
        <v>225</v>
      </c>
      <c r="N197" s="530">
        <v>494</v>
      </c>
      <c r="O197" s="530">
        <v>111150</v>
      </c>
      <c r="P197" s="544">
        <v>1.1278538812785388</v>
      </c>
      <c r="Q197" s="531">
        <v>225</v>
      </c>
    </row>
    <row r="198" spans="1:17" ht="14.4" customHeight="1" x14ac:dyDescent="0.3">
      <c r="A198" s="525" t="s">
        <v>2584</v>
      </c>
      <c r="B198" s="526" t="s">
        <v>2194</v>
      </c>
      <c r="C198" s="526" t="s">
        <v>2175</v>
      </c>
      <c r="D198" s="526" t="s">
        <v>2259</v>
      </c>
      <c r="E198" s="526" t="s">
        <v>2260</v>
      </c>
      <c r="F198" s="530">
        <v>4</v>
      </c>
      <c r="G198" s="530">
        <v>2452</v>
      </c>
      <c r="H198" s="530">
        <v>0.78464</v>
      </c>
      <c r="I198" s="530">
        <v>613</v>
      </c>
      <c r="J198" s="530">
        <v>5</v>
      </c>
      <c r="K198" s="530">
        <v>3125</v>
      </c>
      <c r="L198" s="530">
        <v>1</v>
      </c>
      <c r="M198" s="530">
        <v>625</v>
      </c>
      <c r="N198" s="530">
        <v>5</v>
      </c>
      <c r="O198" s="530">
        <v>3130</v>
      </c>
      <c r="P198" s="544">
        <v>1.0016</v>
      </c>
      <c r="Q198" s="531">
        <v>626</v>
      </c>
    </row>
    <row r="199" spans="1:17" ht="14.4" customHeight="1" x14ac:dyDescent="0.3">
      <c r="A199" s="525" t="s">
        <v>2584</v>
      </c>
      <c r="B199" s="526" t="s">
        <v>2194</v>
      </c>
      <c r="C199" s="526" t="s">
        <v>2175</v>
      </c>
      <c r="D199" s="526" t="s">
        <v>2269</v>
      </c>
      <c r="E199" s="526" t="s">
        <v>2270</v>
      </c>
      <c r="F199" s="530">
        <v>2</v>
      </c>
      <c r="G199" s="530">
        <v>518</v>
      </c>
      <c r="H199" s="530"/>
      <c r="I199" s="530">
        <v>259</v>
      </c>
      <c r="J199" s="530"/>
      <c r="K199" s="530"/>
      <c r="L199" s="530"/>
      <c r="M199" s="530"/>
      <c r="N199" s="530"/>
      <c r="O199" s="530"/>
      <c r="P199" s="544"/>
      <c r="Q199" s="531"/>
    </row>
    <row r="200" spans="1:17" ht="14.4" customHeight="1" x14ac:dyDescent="0.3">
      <c r="A200" s="525" t="s">
        <v>2584</v>
      </c>
      <c r="B200" s="526" t="s">
        <v>2194</v>
      </c>
      <c r="C200" s="526" t="s">
        <v>2175</v>
      </c>
      <c r="D200" s="526" t="s">
        <v>2271</v>
      </c>
      <c r="E200" s="526" t="s">
        <v>2272</v>
      </c>
      <c r="F200" s="530">
        <v>26</v>
      </c>
      <c r="G200" s="530">
        <v>8580</v>
      </c>
      <c r="H200" s="530">
        <v>1.0243553008595989</v>
      </c>
      <c r="I200" s="530">
        <v>330</v>
      </c>
      <c r="J200" s="530">
        <v>24</v>
      </c>
      <c r="K200" s="530">
        <v>8376</v>
      </c>
      <c r="L200" s="530">
        <v>1</v>
      </c>
      <c r="M200" s="530">
        <v>349</v>
      </c>
      <c r="N200" s="530">
        <v>27</v>
      </c>
      <c r="O200" s="530">
        <v>9450</v>
      </c>
      <c r="P200" s="544">
        <v>1.1282234957020056</v>
      </c>
      <c r="Q200" s="531">
        <v>350</v>
      </c>
    </row>
    <row r="201" spans="1:17" ht="14.4" customHeight="1" x14ac:dyDescent="0.3">
      <c r="A201" s="525" t="s">
        <v>2584</v>
      </c>
      <c r="B201" s="526" t="s">
        <v>2194</v>
      </c>
      <c r="C201" s="526" t="s">
        <v>2175</v>
      </c>
      <c r="D201" s="526" t="s">
        <v>2502</v>
      </c>
      <c r="E201" s="526" t="s">
        <v>2503</v>
      </c>
      <c r="F201" s="530">
        <v>7</v>
      </c>
      <c r="G201" s="530">
        <v>28973</v>
      </c>
      <c r="H201" s="530">
        <v>0.36620911067293593</v>
      </c>
      <c r="I201" s="530">
        <v>4139</v>
      </c>
      <c r="J201" s="530">
        <v>19</v>
      </c>
      <c r="K201" s="530">
        <v>79116</v>
      </c>
      <c r="L201" s="530">
        <v>1</v>
      </c>
      <c r="M201" s="530">
        <v>4164</v>
      </c>
      <c r="N201" s="530">
        <v>11</v>
      </c>
      <c r="O201" s="530">
        <v>45804</v>
      </c>
      <c r="P201" s="544">
        <v>0.57894736842105265</v>
      </c>
      <c r="Q201" s="531">
        <v>4164</v>
      </c>
    </row>
    <row r="202" spans="1:17" ht="14.4" customHeight="1" x14ac:dyDescent="0.3">
      <c r="A202" s="525" t="s">
        <v>2584</v>
      </c>
      <c r="B202" s="526" t="s">
        <v>2194</v>
      </c>
      <c r="C202" s="526" t="s">
        <v>2175</v>
      </c>
      <c r="D202" s="526" t="s">
        <v>2504</v>
      </c>
      <c r="E202" s="526" t="s">
        <v>2505</v>
      </c>
      <c r="F202" s="530">
        <v>15</v>
      </c>
      <c r="G202" s="530">
        <v>4185</v>
      </c>
      <c r="H202" s="530">
        <v>0.73939929328621912</v>
      </c>
      <c r="I202" s="530">
        <v>279</v>
      </c>
      <c r="J202" s="530">
        <v>20</v>
      </c>
      <c r="K202" s="530">
        <v>5660</v>
      </c>
      <c r="L202" s="530">
        <v>1</v>
      </c>
      <c r="M202" s="530">
        <v>283</v>
      </c>
      <c r="N202" s="530">
        <v>8</v>
      </c>
      <c r="O202" s="530">
        <v>2264</v>
      </c>
      <c r="P202" s="544">
        <v>0.4</v>
      </c>
      <c r="Q202" s="531">
        <v>283</v>
      </c>
    </row>
    <row r="203" spans="1:17" ht="14.4" customHeight="1" x14ac:dyDescent="0.3">
      <c r="A203" s="525" t="s">
        <v>2584</v>
      </c>
      <c r="B203" s="526" t="s">
        <v>2194</v>
      </c>
      <c r="C203" s="526" t="s">
        <v>2175</v>
      </c>
      <c r="D203" s="526" t="s">
        <v>2506</v>
      </c>
      <c r="E203" s="526" t="s">
        <v>2507</v>
      </c>
      <c r="F203" s="530">
        <v>22</v>
      </c>
      <c r="G203" s="530">
        <v>137808</v>
      </c>
      <c r="H203" s="530">
        <v>0.72695046684601994</v>
      </c>
      <c r="I203" s="530">
        <v>6264</v>
      </c>
      <c r="J203" s="530">
        <v>30</v>
      </c>
      <c r="K203" s="530">
        <v>189570</v>
      </c>
      <c r="L203" s="530">
        <v>1</v>
      </c>
      <c r="M203" s="530">
        <v>6319</v>
      </c>
      <c r="N203" s="530">
        <v>17</v>
      </c>
      <c r="O203" s="530">
        <v>107440</v>
      </c>
      <c r="P203" s="544">
        <v>0.5667563433032653</v>
      </c>
      <c r="Q203" s="531">
        <v>6320</v>
      </c>
    </row>
    <row r="204" spans="1:17" ht="14.4" customHeight="1" x14ac:dyDescent="0.3">
      <c r="A204" s="525" t="s">
        <v>2584</v>
      </c>
      <c r="B204" s="526" t="s">
        <v>2194</v>
      </c>
      <c r="C204" s="526" t="s">
        <v>2175</v>
      </c>
      <c r="D204" s="526" t="s">
        <v>2508</v>
      </c>
      <c r="E204" s="526" t="s">
        <v>2509</v>
      </c>
      <c r="F204" s="530">
        <v>2</v>
      </c>
      <c r="G204" s="530">
        <v>3054</v>
      </c>
      <c r="H204" s="530">
        <v>0.38780952380952383</v>
      </c>
      <c r="I204" s="530">
        <v>1527</v>
      </c>
      <c r="J204" s="530">
        <v>5</v>
      </c>
      <c r="K204" s="530">
        <v>7875</v>
      </c>
      <c r="L204" s="530">
        <v>1</v>
      </c>
      <c r="M204" s="530">
        <v>1575</v>
      </c>
      <c r="N204" s="530">
        <v>4</v>
      </c>
      <c r="O204" s="530">
        <v>6300</v>
      </c>
      <c r="P204" s="544">
        <v>0.8</v>
      </c>
      <c r="Q204" s="531">
        <v>1575</v>
      </c>
    </row>
    <row r="205" spans="1:17" ht="14.4" customHeight="1" x14ac:dyDescent="0.3">
      <c r="A205" s="525" t="s">
        <v>2584</v>
      </c>
      <c r="B205" s="526" t="s">
        <v>2194</v>
      </c>
      <c r="C205" s="526" t="s">
        <v>2175</v>
      </c>
      <c r="D205" s="526" t="s">
        <v>2510</v>
      </c>
      <c r="E205" s="526" t="s">
        <v>2511</v>
      </c>
      <c r="F205" s="530">
        <v>9</v>
      </c>
      <c r="G205" s="530">
        <v>135648</v>
      </c>
      <c r="H205" s="530">
        <v>0.52288952278158973</v>
      </c>
      <c r="I205" s="530">
        <v>15072</v>
      </c>
      <c r="J205" s="530">
        <v>17</v>
      </c>
      <c r="K205" s="530">
        <v>259420</v>
      </c>
      <c r="L205" s="530">
        <v>1</v>
      </c>
      <c r="M205" s="530">
        <v>15260</v>
      </c>
      <c r="N205" s="530">
        <v>6</v>
      </c>
      <c r="O205" s="530">
        <v>91572</v>
      </c>
      <c r="P205" s="544">
        <v>0.35298743350551232</v>
      </c>
      <c r="Q205" s="531">
        <v>15262</v>
      </c>
    </row>
    <row r="206" spans="1:17" ht="14.4" customHeight="1" x14ac:dyDescent="0.3">
      <c r="A206" s="525" t="s">
        <v>2584</v>
      </c>
      <c r="B206" s="526" t="s">
        <v>2194</v>
      </c>
      <c r="C206" s="526" t="s">
        <v>2175</v>
      </c>
      <c r="D206" s="526" t="s">
        <v>2512</v>
      </c>
      <c r="E206" s="526" t="s">
        <v>2513</v>
      </c>
      <c r="F206" s="530">
        <v>26</v>
      </c>
      <c r="G206" s="530">
        <v>99424</v>
      </c>
      <c r="H206" s="530">
        <v>0.48599081044090331</v>
      </c>
      <c r="I206" s="530">
        <v>3824</v>
      </c>
      <c r="J206" s="530">
        <v>53</v>
      </c>
      <c r="K206" s="530">
        <v>204580</v>
      </c>
      <c r="L206" s="530">
        <v>1</v>
      </c>
      <c r="M206" s="530">
        <v>3860</v>
      </c>
      <c r="N206" s="530">
        <v>30</v>
      </c>
      <c r="O206" s="530">
        <v>115800</v>
      </c>
      <c r="P206" s="544">
        <v>0.56603773584905659</v>
      </c>
      <c r="Q206" s="531">
        <v>3860</v>
      </c>
    </row>
    <row r="207" spans="1:17" ht="14.4" customHeight="1" x14ac:dyDescent="0.3">
      <c r="A207" s="525" t="s">
        <v>2584</v>
      </c>
      <c r="B207" s="526" t="s">
        <v>2194</v>
      </c>
      <c r="C207" s="526" t="s">
        <v>2175</v>
      </c>
      <c r="D207" s="526" t="s">
        <v>2516</v>
      </c>
      <c r="E207" s="526" t="s">
        <v>2517</v>
      </c>
      <c r="F207" s="530">
        <v>21</v>
      </c>
      <c r="G207" s="530">
        <v>164913</v>
      </c>
      <c r="H207" s="530">
        <v>0.59454889589905358</v>
      </c>
      <c r="I207" s="530">
        <v>7853</v>
      </c>
      <c r="J207" s="530">
        <v>35</v>
      </c>
      <c r="K207" s="530">
        <v>277375</v>
      </c>
      <c r="L207" s="530">
        <v>1</v>
      </c>
      <c r="M207" s="530">
        <v>7925</v>
      </c>
      <c r="N207" s="530">
        <v>12</v>
      </c>
      <c r="O207" s="530">
        <v>95112</v>
      </c>
      <c r="P207" s="544">
        <v>0.34290040558810275</v>
      </c>
      <c r="Q207" s="531">
        <v>7926</v>
      </c>
    </row>
    <row r="208" spans="1:17" ht="14.4" customHeight="1" x14ac:dyDescent="0.3">
      <c r="A208" s="525" t="s">
        <v>2584</v>
      </c>
      <c r="B208" s="526" t="s">
        <v>2194</v>
      </c>
      <c r="C208" s="526" t="s">
        <v>2175</v>
      </c>
      <c r="D208" s="526" t="s">
        <v>2518</v>
      </c>
      <c r="E208" s="526" t="s">
        <v>2519</v>
      </c>
      <c r="F208" s="530">
        <v>12</v>
      </c>
      <c r="G208" s="530">
        <v>19992</v>
      </c>
      <c r="H208" s="530">
        <v>0.55934195064629844</v>
      </c>
      <c r="I208" s="530">
        <v>1666</v>
      </c>
      <c r="J208" s="530">
        <v>21</v>
      </c>
      <c r="K208" s="530">
        <v>35742</v>
      </c>
      <c r="L208" s="530">
        <v>1</v>
      </c>
      <c r="M208" s="530">
        <v>1702</v>
      </c>
      <c r="N208" s="530">
        <v>13</v>
      </c>
      <c r="O208" s="530">
        <v>22126</v>
      </c>
      <c r="P208" s="544">
        <v>0.61904761904761907</v>
      </c>
      <c r="Q208" s="531">
        <v>1702</v>
      </c>
    </row>
    <row r="209" spans="1:17" ht="14.4" customHeight="1" x14ac:dyDescent="0.3">
      <c r="A209" s="525" t="s">
        <v>2584</v>
      </c>
      <c r="B209" s="526" t="s">
        <v>2194</v>
      </c>
      <c r="C209" s="526" t="s">
        <v>2175</v>
      </c>
      <c r="D209" s="526" t="s">
        <v>2281</v>
      </c>
      <c r="E209" s="526" t="s">
        <v>2282</v>
      </c>
      <c r="F209" s="530">
        <v>204</v>
      </c>
      <c r="G209" s="530">
        <v>261324</v>
      </c>
      <c r="H209" s="530">
        <v>1.1228151585460171</v>
      </c>
      <c r="I209" s="530">
        <v>1281</v>
      </c>
      <c r="J209" s="530">
        <v>180</v>
      </c>
      <c r="K209" s="530">
        <v>232740</v>
      </c>
      <c r="L209" s="530">
        <v>1</v>
      </c>
      <c r="M209" s="530">
        <v>1293</v>
      </c>
      <c r="N209" s="530">
        <v>174</v>
      </c>
      <c r="O209" s="530">
        <v>225156</v>
      </c>
      <c r="P209" s="544">
        <v>0.96741428203145141</v>
      </c>
      <c r="Q209" s="531">
        <v>1294</v>
      </c>
    </row>
    <row r="210" spans="1:17" ht="14.4" customHeight="1" x14ac:dyDescent="0.3">
      <c r="A210" s="525" t="s">
        <v>2584</v>
      </c>
      <c r="B210" s="526" t="s">
        <v>2194</v>
      </c>
      <c r="C210" s="526" t="s">
        <v>2175</v>
      </c>
      <c r="D210" s="526" t="s">
        <v>2283</v>
      </c>
      <c r="E210" s="526" t="s">
        <v>2284</v>
      </c>
      <c r="F210" s="530">
        <v>182</v>
      </c>
      <c r="G210" s="530">
        <v>212394</v>
      </c>
      <c r="H210" s="530">
        <v>1.0370902059590426</v>
      </c>
      <c r="I210" s="530">
        <v>1167</v>
      </c>
      <c r="J210" s="530">
        <v>174</v>
      </c>
      <c r="K210" s="530">
        <v>204798</v>
      </c>
      <c r="L210" s="530">
        <v>1</v>
      </c>
      <c r="M210" s="530">
        <v>1177</v>
      </c>
      <c r="N210" s="530">
        <v>153</v>
      </c>
      <c r="O210" s="530">
        <v>180234</v>
      </c>
      <c r="P210" s="544">
        <v>0.88005742243576601</v>
      </c>
      <c r="Q210" s="531">
        <v>1178</v>
      </c>
    </row>
    <row r="211" spans="1:17" ht="14.4" customHeight="1" x14ac:dyDescent="0.3">
      <c r="A211" s="525" t="s">
        <v>2584</v>
      </c>
      <c r="B211" s="526" t="s">
        <v>2194</v>
      </c>
      <c r="C211" s="526" t="s">
        <v>2175</v>
      </c>
      <c r="D211" s="526" t="s">
        <v>2285</v>
      </c>
      <c r="E211" s="526" t="s">
        <v>2286</v>
      </c>
      <c r="F211" s="530">
        <v>14</v>
      </c>
      <c r="G211" s="530">
        <v>71064</v>
      </c>
      <c r="H211" s="530">
        <v>2.756020942408377</v>
      </c>
      <c r="I211" s="530">
        <v>5076</v>
      </c>
      <c r="J211" s="530">
        <v>5</v>
      </c>
      <c r="K211" s="530">
        <v>25785</v>
      </c>
      <c r="L211" s="530">
        <v>1</v>
      </c>
      <c r="M211" s="530">
        <v>5157</v>
      </c>
      <c r="N211" s="530">
        <v>10</v>
      </c>
      <c r="O211" s="530">
        <v>51570</v>
      </c>
      <c r="P211" s="544">
        <v>2</v>
      </c>
      <c r="Q211" s="531">
        <v>5157</v>
      </c>
    </row>
    <row r="212" spans="1:17" ht="14.4" customHeight="1" x14ac:dyDescent="0.3">
      <c r="A212" s="525" t="s">
        <v>2584</v>
      </c>
      <c r="B212" s="526" t="s">
        <v>2194</v>
      </c>
      <c r="C212" s="526" t="s">
        <v>2175</v>
      </c>
      <c r="D212" s="526" t="s">
        <v>2287</v>
      </c>
      <c r="E212" s="526" t="s">
        <v>2288</v>
      </c>
      <c r="F212" s="530"/>
      <c r="G212" s="530"/>
      <c r="H212" s="530"/>
      <c r="I212" s="530"/>
      <c r="J212" s="530"/>
      <c r="K212" s="530"/>
      <c r="L212" s="530"/>
      <c r="M212" s="530"/>
      <c r="N212" s="530">
        <v>1</v>
      </c>
      <c r="O212" s="530">
        <v>7807</v>
      </c>
      <c r="P212" s="544"/>
      <c r="Q212" s="531">
        <v>7807</v>
      </c>
    </row>
    <row r="213" spans="1:17" ht="14.4" customHeight="1" x14ac:dyDescent="0.3">
      <c r="A213" s="525" t="s">
        <v>2584</v>
      </c>
      <c r="B213" s="526" t="s">
        <v>2194</v>
      </c>
      <c r="C213" s="526" t="s">
        <v>2175</v>
      </c>
      <c r="D213" s="526" t="s">
        <v>2289</v>
      </c>
      <c r="E213" s="526" t="s">
        <v>2290</v>
      </c>
      <c r="F213" s="530">
        <v>2</v>
      </c>
      <c r="G213" s="530">
        <v>11032</v>
      </c>
      <c r="H213" s="530">
        <v>1.9629893238434164</v>
      </c>
      <c r="I213" s="530">
        <v>5516</v>
      </c>
      <c r="J213" s="530">
        <v>1</v>
      </c>
      <c r="K213" s="530">
        <v>5620</v>
      </c>
      <c r="L213" s="530">
        <v>1</v>
      </c>
      <c r="M213" s="530">
        <v>5620</v>
      </c>
      <c r="N213" s="530">
        <v>1</v>
      </c>
      <c r="O213" s="530">
        <v>5620</v>
      </c>
      <c r="P213" s="544">
        <v>1</v>
      </c>
      <c r="Q213" s="531">
        <v>5620</v>
      </c>
    </row>
    <row r="214" spans="1:17" ht="14.4" customHeight="1" x14ac:dyDescent="0.3">
      <c r="A214" s="525" t="s">
        <v>2584</v>
      </c>
      <c r="B214" s="526" t="s">
        <v>2194</v>
      </c>
      <c r="C214" s="526" t="s">
        <v>2175</v>
      </c>
      <c r="D214" s="526" t="s">
        <v>2520</v>
      </c>
      <c r="E214" s="526" t="s">
        <v>2521</v>
      </c>
      <c r="F214" s="530">
        <v>8</v>
      </c>
      <c r="G214" s="530">
        <v>0</v>
      </c>
      <c r="H214" s="530"/>
      <c r="I214" s="530">
        <v>0</v>
      </c>
      <c r="J214" s="530">
        <v>17</v>
      </c>
      <c r="K214" s="530">
        <v>0</v>
      </c>
      <c r="L214" s="530"/>
      <c r="M214" s="530">
        <v>0</v>
      </c>
      <c r="N214" s="530">
        <v>5</v>
      </c>
      <c r="O214" s="530">
        <v>0</v>
      </c>
      <c r="P214" s="544"/>
      <c r="Q214" s="531">
        <v>0</v>
      </c>
    </row>
    <row r="215" spans="1:17" ht="14.4" customHeight="1" x14ac:dyDescent="0.3">
      <c r="A215" s="525" t="s">
        <v>2584</v>
      </c>
      <c r="B215" s="526" t="s">
        <v>2194</v>
      </c>
      <c r="C215" s="526" t="s">
        <v>2175</v>
      </c>
      <c r="D215" s="526" t="s">
        <v>2619</v>
      </c>
      <c r="E215" s="526" t="s">
        <v>2521</v>
      </c>
      <c r="F215" s="530"/>
      <c r="G215" s="530"/>
      <c r="H215" s="530"/>
      <c r="I215" s="530"/>
      <c r="J215" s="530">
        <v>2</v>
      </c>
      <c r="K215" s="530">
        <v>0</v>
      </c>
      <c r="L215" s="530"/>
      <c r="M215" s="530">
        <v>0</v>
      </c>
      <c r="N215" s="530">
        <v>1</v>
      </c>
      <c r="O215" s="530">
        <v>0</v>
      </c>
      <c r="P215" s="544"/>
      <c r="Q215" s="531">
        <v>0</v>
      </c>
    </row>
    <row r="216" spans="1:17" ht="14.4" customHeight="1" x14ac:dyDescent="0.3">
      <c r="A216" s="525" t="s">
        <v>2584</v>
      </c>
      <c r="B216" s="526" t="s">
        <v>2194</v>
      </c>
      <c r="C216" s="526" t="s">
        <v>2175</v>
      </c>
      <c r="D216" s="526" t="s">
        <v>2293</v>
      </c>
      <c r="E216" s="526" t="s">
        <v>2294</v>
      </c>
      <c r="F216" s="530">
        <v>1</v>
      </c>
      <c r="G216" s="530">
        <v>752</v>
      </c>
      <c r="H216" s="530">
        <v>0.94</v>
      </c>
      <c r="I216" s="530">
        <v>752</v>
      </c>
      <c r="J216" s="530">
        <v>1</v>
      </c>
      <c r="K216" s="530">
        <v>800</v>
      </c>
      <c r="L216" s="530">
        <v>1</v>
      </c>
      <c r="M216" s="530">
        <v>800</v>
      </c>
      <c r="N216" s="530">
        <v>2</v>
      </c>
      <c r="O216" s="530">
        <v>1602</v>
      </c>
      <c r="P216" s="544">
        <v>2.0024999999999999</v>
      </c>
      <c r="Q216" s="531">
        <v>801</v>
      </c>
    </row>
    <row r="217" spans="1:17" ht="14.4" customHeight="1" x14ac:dyDescent="0.3">
      <c r="A217" s="525" t="s">
        <v>2584</v>
      </c>
      <c r="B217" s="526" t="s">
        <v>2194</v>
      </c>
      <c r="C217" s="526" t="s">
        <v>2175</v>
      </c>
      <c r="D217" s="526" t="s">
        <v>2295</v>
      </c>
      <c r="E217" s="526" t="s">
        <v>2296</v>
      </c>
      <c r="F217" s="530">
        <v>799</v>
      </c>
      <c r="G217" s="530">
        <v>139825</v>
      </c>
      <c r="H217" s="530">
        <v>1.0408059965908161</v>
      </c>
      <c r="I217" s="530">
        <v>175</v>
      </c>
      <c r="J217" s="530">
        <v>759</v>
      </c>
      <c r="K217" s="530">
        <v>134343</v>
      </c>
      <c r="L217" s="530">
        <v>1</v>
      </c>
      <c r="M217" s="530">
        <v>177</v>
      </c>
      <c r="N217" s="530">
        <v>823</v>
      </c>
      <c r="O217" s="530">
        <v>145671</v>
      </c>
      <c r="P217" s="544">
        <v>1.0843214756258235</v>
      </c>
      <c r="Q217" s="531">
        <v>177</v>
      </c>
    </row>
    <row r="218" spans="1:17" ht="14.4" customHeight="1" x14ac:dyDescent="0.3">
      <c r="A218" s="525" t="s">
        <v>2584</v>
      </c>
      <c r="B218" s="526" t="s">
        <v>2194</v>
      </c>
      <c r="C218" s="526" t="s">
        <v>2175</v>
      </c>
      <c r="D218" s="526" t="s">
        <v>2297</v>
      </c>
      <c r="E218" s="526" t="s">
        <v>2298</v>
      </c>
      <c r="F218" s="530">
        <v>102</v>
      </c>
      <c r="G218" s="530">
        <v>204102</v>
      </c>
      <c r="H218" s="530">
        <v>0.91430440080275233</v>
      </c>
      <c r="I218" s="530">
        <v>2001</v>
      </c>
      <c r="J218" s="530">
        <v>109</v>
      </c>
      <c r="K218" s="530">
        <v>223232</v>
      </c>
      <c r="L218" s="530">
        <v>1</v>
      </c>
      <c r="M218" s="530">
        <v>2048</v>
      </c>
      <c r="N218" s="530">
        <v>130</v>
      </c>
      <c r="O218" s="530">
        <v>266370</v>
      </c>
      <c r="P218" s="544">
        <v>1.1932429042431192</v>
      </c>
      <c r="Q218" s="531">
        <v>2049</v>
      </c>
    </row>
    <row r="219" spans="1:17" ht="14.4" customHeight="1" x14ac:dyDescent="0.3">
      <c r="A219" s="525" t="s">
        <v>2584</v>
      </c>
      <c r="B219" s="526" t="s">
        <v>2194</v>
      </c>
      <c r="C219" s="526" t="s">
        <v>2175</v>
      </c>
      <c r="D219" s="526" t="s">
        <v>2303</v>
      </c>
      <c r="E219" s="526" t="s">
        <v>2304</v>
      </c>
      <c r="F219" s="530">
        <v>28</v>
      </c>
      <c r="G219" s="530">
        <v>75488</v>
      </c>
      <c r="H219" s="530">
        <v>0.98538011695906436</v>
      </c>
      <c r="I219" s="530">
        <v>2696</v>
      </c>
      <c r="J219" s="530">
        <v>28</v>
      </c>
      <c r="K219" s="530">
        <v>76608</v>
      </c>
      <c r="L219" s="530">
        <v>1</v>
      </c>
      <c r="M219" s="530">
        <v>2736</v>
      </c>
      <c r="N219" s="530">
        <v>31</v>
      </c>
      <c r="O219" s="530">
        <v>84847</v>
      </c>
      <c r="P219" s="544">
        <v>1.107547514619883</v>
      </c>
      <c r="Q219" s="531">
        <v>2737</v>
      </c>
    </row>
    <row r="220" spans="1:17" ht="14.4" customHeight="1" x14ac:dyDescent="0.3">
      <c r="A220" s="525" t="s">
        <v>2584</v>
      </c>
      <c r="B220" s="526" t="s">
        <v>2194</v>
      </c>
      <c r="C220" s="526" t="s">
        <v>2175</v>
      </c>
      <c r="D220" s="526" t="s">
        <v>2305</v>
      </c>
      <c r="E220" s="526" t="s">
        <v>2306</v>
      </c>
      <c r="F220" s="530">
        <v>27</v>
      </c>
      <c r="G220" s="530">
        <v>140076</v>
      </c>
      <c r="H220" s="530">
        <v>0.9494618116747553</v>
      </c>
      <c r="I220" s="530">
        <v>5188</v>
      </c>
      <c r="J220" s="530">
        <v>28</v>
      </c>
      <c r="K220" s="530">
        <v>147532</v>
      </c>
      <c r="L220" s="530">
        <v>1</v>
      </c>
      <c r="M220" s="530">
        <v>5269</v>
      </c>
      <c r="N220" s="530">
        <v>28</v>
      </c>
      <c r="O220" s="530">
        <v>147532</v>
      </c>
      <c r="P220" s="544">
        <v>1</v>
      </c>
      <c r="Q220" s="531">
        <v>5269</v>
      </c>
    </row>
    <row r="221" spans="1:17" ht="14.4" customHeight="1" x14ac:dyDescent="0.3">
      <c r="A221" s="525" t="s">
        <v>2584</v>
      </c>
      <c r="B221" s="526" t="s">
        <v>2194</v>
      </c>
      <c r="C221" s="526" t="s">
        <v>2175</v>
      </c>
      <c r="D221" s="526" t="s">
        <v>2309</v>
      </c>
      <c r="E221" s="526" t="s">
        <v>2310</v>
      </c>
      <c r="F221" s="530">
        <v>2</v>
      </c>
      <c r="G221" s="530">
        <v>1324</v>
      </c>
      <c r="H221" s="530">
        <v>0.49109792284866471</v>
      </c>
      <c r="I221" s="530">
        <v>662</v>
      </c>
      <c r="J221" s="530">
        <v>4</v>
      </c>
      <c r="K221" s="530">
        <v>2696</v>
      </c>
      <c r="L221" s="530">
        <v>1</v>
      </c>
      <c r="M221" s="530">
        <v>674</v>
      </c>
      <c r="N221" s="530">
        <v>3</v>
      </c>
      <c r="O221" s="530">
        <v>2025</v>
      </c>
      <c r="P221" s="544">
        <v>0.75111275964391688</v>
      </c>
      <c r="Q221" s="531">
        <v>675</v>
      </c>
    </row>
    <row r="222" spans="1:17" ht="14.4" customHeight="1" x14ac:dyDescent="0.3">
      <c r="A222" s="525" t="s">
        <v>2584</v>
      </c>
      <c r="B222" s="526" t="s">
        <v>2194</v>
      </c>
      <c r="C222" s="526" t="s">
        <v>2175</v>
      </c>
      <c r="D222" s="526" t="s">
        <v>2522</v>
      </c>
      <c r="E222" s="526" t="s">
        <v>2523</v>
      </c>
      <c r="F222" s="530"/>
      <c r="G222" s="530"/>
      <c r="H222" s="530"/>
      <c r="I222" s="530"/>
      <c r="J222" s="530">
        <v>2</v>
      </c>
      <c r="K222" s="530">
        <v>4226</v>
      </c>
      <c r="L222" s="530">
        <v>1</v>
      </c>
      <c r="M222" s="530">
        <v>2113</v>
      </c>
      <c r="N222" s="530"/>
      <c r="O222" s="530"/>
      <c r="P222" s="544"/>
      <c r="Q222" s="531"/>
    </row>
    <row r="223" spans="1:17" ht="14.4" customHeight="1" x14ac:dyDescent="0.3">
      <c r="A223" s="525" t="s">
        <v>2584</v>
      </c>
      <c r="B223" s="526" t="s">
        <v>2194</v>
      </c>
      <c r="C223" s="526" t="s">
        <v>2175</v>
      </c>
      <c r="D223" s="526" t="s">
        <v>2313</v>
      </c>
      <c r="E223" s="526" t="s">
        <v>2314</v>
      </c>
      <c r="F223" s="530">
        <v>6</v>
      </c>
      <c r="G223" s="530">
        <v>906</v>
      </c>
      <c r="H223" s="530">
        <v>2.9225806451612901</v>
      </c>
      <c r="I223" s="530">
        <v>151</v>
      </c>
      <c r="J223" s="530">
        <v>2</v>
      </c>
      <c r="K223" s="530">
        <v>310</v>
      </c>
      <c r="L223" s="530">
        <v>1</v>
      </c>
      <c r="M223" s="530">
        <v>155</v>
      </c>
      <c r="N223" s="530">
        <v>6</v>
      </c>
      <c r="O223" s="530">
        <v>930</v>
      </c>
      <c r="P223" s="544">
        <v>3</v>
      </c>
      <c r="Q223" s="531">
        <v>155</v>
      </c>
    </row>
    <row r="224" spans="1:17" ht="14.4" customHeight="1" x14ac:dyDescent="0.3">
      <c r="A224" s="525" t="s">
        <v>2584</v>
      </c>
      <c r="B224" s="526" t="s">
        <v>2194</v>
      </c>
      <c r="C224" s="526" t="s">
        <v>2175</v>
      </c>
      <c r="D224" s="526" t="s">
        <v>2315</v>
      </c>
      <c r="E224" s="526" t="s">
        <v>2316</v>
      </c>
      <c r="F224" s="530">
        <v>13</v>
      </c>
      <c r="G224" s="530">
        <v>2535</v>
      </c>
      <c r="H224" s="530">
        <v>2.5477386934673367</v>
      </c>
      <c r="I224" s="530">
        <v>195</v>
      </c>
      <c r="J224" s="530">
        <v>5</v>
      </c>
      <c r="K224" s="530">
        <v>995</v>
      </c>
      <c r="L224" s="530">
        <v>1</v>
      </c>
      <c r="M224" s="530">
        <v>199</v>
      </c>
      <c r="N224" s="530">
        <v>5</v>
      </c>
      <c r="O224" s="530">
        <v>995</v>
      </c>
      <c r="P224" s="544">
        <v>1</v>
      </c>
      <c r="Q224" s="531">
        <v>199</v>
      </c>
    </row>
    <row r="225" spans="1:17" ht="14.4" customHeight="1" x14ac:dyDescent="0.3">
      <c r="A225" s="525" t="s">
        <v>2584</v>
      </c>
      <c r="B225" s="526" t="s">
        <v>2194</v>
      </c>
      <c r="C225" s="526" t="s">
        <v>2175</v>
      </c>
      <c r="D225" s="526" t="s">
        <v>2317</v>
      </c>
      <c r="E225" s="526" t="s">
        <v>2318</v>
      </c>
      <c r="F225" s="530"/>
      <c r="G225" s="530"/>
      <c r="H225" s="530"/>
      <c r="I225" s="530"/>
      <c r="J225" s="530">
        <v>7</v>
      </c>
      <c r="K225" s="530">
        <v>1428</v>
      </c>
      <c r="L225" s="530">
        <v>1</v>
      </c>
      <c r="M225" s="530">
        <v>204</v>
      </c>
      <c r="N225" s="530">
        <v>23</v>
      </c>
      <c r="O225" s="530">
        <v>4692</v>
      </c>
      <c r="P225" s="544">
        <v>3.2857142857142856</v>
      </c>
      <c r="Q225" s="531">
        <v>204</v>
      </c>
    </row>
    <row r="226" spans="1:17" ht="14.4" customHeight="1" x14ac:dyDescent="0.3">
      <c r="A226" s="525" t="s">
        <v>2584</v>
      </c>
      <c r="B226" s="526" t="s">
        <v>2194</v>
      </c>
      <c r="C226" s="526" t="s">
        <v>2175</v>
      </c>
      <c r="D226" s="526" t="s">
        <v>2319</v>
      </c>
      <c r="E226" s="526" t="s">
        <v>2320</v>
      </c>
      <c r="F226" s="530">
        <v>7</v>
      </c>
      <c r="G226" s="530">
        <v>2926</v>
      </c>
      <c r="H226" s="530">
        <v>0.98122065727699526</v>
      </c>
      <c r="I226" s="530">
        <v>418</v>
      </c>
      <c r="J226" s="530">
        <v>7</v>
      </c>
      <c r="K226" s="530">
        <v>2982</v>
      </c>
      <c r="L226" s="530">
        <v>1</v>
      </c>
      <c r="M226" s="530">
        <v>426</v>
      </c>
      <c r="N226" s="530">
        <v>6</v>
      </c>
      <c r="O226" s="530">
        <v>2556</v>
      </c>
      <c r="P226" s="544">
        <v>0.8571428571428571</v>
      </c>
      <c r="Q226" s="531">
        <v>426</v>
      </c>
    </row>
    <row r="227" spans="1:17" ht="14.4" customHeight="1" x14ac:dyDescent="0.3">
      <c r="A227" s="525" t="s">
        <v>2584</v>
      </c>
      <c r="B227" s="526" t="s">
        <v>2194</v>
      </c>
      <c r="C227" s="526" t="s">
        <v>2175</v>
      </c>
      <c r="D227" s="526" t="s">
        <v>2323</v>
      </c>
      <c r="E227" s="526" t="s">
        <v>2324</v>
      </c>
      <c r="F227" s="530">
        <v>3</v>
      </c>
      <c r="G227" s="530">
        <v>477</v>
      </c>
      <c r="H227" s="530">
        <v>2.9263803680981595</v>
      </c>
      <c r="I227" s="530">
        <v>159</v>
      </c>
      <c r="J227" s="530">
        <v>1</v>
      </c>
      <c r="K227" s="530">
        <v>163</v>
      </c>
      <c r="L227" s="530">
        <v>1</v>
      </c>
      <c r="M227" s="530">
        <v>163</v>
      </c>
      <c r="N227" s="530">
        <v>5</v>
      </c>
      <c r="O227" s="530">
        <v>815</v>
      </c>
      <c r="P227" s="544">
        <v>5</v>
      </c>
      <c r="Q227" s="531">
        <v>163</v>
      </c>
    </row>
    <row r="228" spans="1:17" ht="14.4" customHeight="1" x14ac:dyDescent="0.3">
      <c r="A228" s="525" t="s">
        <v>2584</v>
      </c>
      <c r="B228" s="526" t="s">
        <v>2194</v>
      </c>
      <c r="C228" s="526" t="s">
        <v>2175</v>
      </c>
      <c r="D228" s="526" t="s">
        <v>2325</v>
      </c>
      <c r="E228" s="526" t="s">
        <v>2326</v>
      </c>
      <c r="F228" s="530">
        <v>9</v>
      </c>
      <c r="G228" s="530">
        <v>3852</v>
      </c>
      <c r="H228" s="530"/>
      <c r="I228" s="530">
        <v>428</v>
      </c>
      <c r="J228" s="530"/>
      <c r="K228" s="530"/>
      <c r="L228" s="530"/>
      <c r="M228" s="530"/>
      <c r="N228" s="530"/>
      <c r="O228" s="530"/>
      <c r="P228" s="544"/>
      <c r="Q228" s="531"/>
    </row>
    <row r="229" spans="1:17" ht="14.4" customHeight="1" x14ac:dyDescent="0.3">
      <c r="A229" s="525" t="s">
        <v>2584</v>
      </c>
      <c r="B229" s="526" t="s">
        <v>2194</v>
      </c>
      <c r="C229" s="526" t="s">
        <v>2175</v>
      </c>
      <c r="D229" s="526" t="s">
        <v>2327</v>
      </c>
      <c r="E229" s="526" t="s">
        <v>2328</v>
      </c>
      <c r="F229" s="530">
        <v>151</v>
      </c>
      <c r="G229" s="530">
        <v>320573</v>
      </c>
      <c r="H229" s="530">
        <v>1.0480762943491964</v>
      </c>
      <c r="I229" s="530">
        <v>2123</v>
      </c>
      <c r="J229" s="530">
        <v>142</v>
      </c>
      <c r="K229" s="530">
        <v>305868</v>
      </c>
      <c r="L229" s="530">
        <v>1</v>
      </c>
      <c r="M229" s="530">
        <v>2154</v>
      </c>
      <c r="N229" s="530">
        <v>175</v>
      </c>
      <c r="O229" s="530">
        <v>377125</v>
      </c>
      <c r="P229" s="544">
        <v>1.2329665084284724</v>
      </c>
      <c r="Q229" s="531">
        <v>2155</v>
      </c>
    </row>
    <row r="230" spans="1:17" ht="14.4" customHeight="1" x14ac:dyDescent="0.3">
      <c r="A230" s="525" t="s">
        <v>2584</v>
      </c>
      <c r="B230" s="526" t="s">
        <v>2194</v>
      </c>
      <c r="C230" s="526" t="s">
        <v>2175</v>
      </c>
      <c r="D230" s="526" t="s">
        <v>2524</v>
      </c>
      <c r="E230" s="526" t="s">
        <v>2513</v>
      </c>
      <c r="F230" s="530">
        <v>28</v>
      </c>
      <c r="G230" s="530">
        <v>52332</v>
      </c>
      <c r="H230" s="530">
        <v>0.51330037664783423</v>
      </c>
      <c r="I230" s="530">
        <v>1869</v>
      </c>
      <c r="J230" s="530">
        <v>54</v>
      </c>
      <c r="K230" s="530">
        <v>101952</v>
      </c>
      <c r="L230" s="530">
        <v>1</v>
      </c>
      <c r="M230" s="530">
        <v>1888</v>
      </c>
      <c r="N230" s="530">
        <v>32</v>
      </c>
      <c r="O230" s="530">
        <v>60448</v>
      </c>
      <c r="P230" s="544">
        <v>0.59290646578782169</v>
      </c>
      <c r="Q230" s="531">
        <v>1889</v>
      </c>
    </row>
    <row r="231" spans="1:17" ht="14.4" customHeight="1" x14ac:dyDescent="0.3">
      <c r="A231" s="525" t="s">
        <v>2584</v>
      </c>
      <c r="B231" s="526" t="s">
        <v>2194</v>
      </c>
      <c r="C231" s="526" t="s">
        <v>2175</v>
      </c>
      <c r="D231" s="526" t="s">
        <v>2329</v>
      </c>
      <c r="E231" s="526" t="s">
        <v>2330</v>
      </c>
      <c r="F231" s="530">
        <v>1</v>
      </c>
      <c r="G231" s="530">
        <v>159</v>
      </c>
      <c r="H231" s="530">
        <v>0.97546012269938653</v>
      </c>
      <c r="I231" s="530">
        <v>159</v>
      </c>
      <c r="J231" s="530">
        <v>1</v>
      </c>
      <c r="K231" s="530">
        <v>163</v>
      </c>
      <c r="L231" s="530">
        <v>1</v>
      </c>
      <c r="M231" s="530">
        <v>163</v>
      </c>
      <c r="N231" s="530"/>
      <c r="O231" s="530"/>
      <c r="P231" s="544"/>
      <c r="Q231" s="531"/>
    </row>
    <row r="232" spans="1:17" ht="14.4" customHeight="1" x14ac:dyDescent="0.3">
      <c r="A232" s="525" t="s">
        <v>2584</v>
      </c>
      <c r="B232" s="526" t="s">
        <v>2194</v>
      </c>
      <c r="C232" s="526" t="s">
        <v>2175</v>
      </c>
      <c r="D232" s="526" t="s">
        <v>2331</v>
      </c>
      <c r="E232" s="526" t="s">
        <v>2332</v>
      </c>
      <c r="F232" s="530"/>
      <c r="G232" s="530"/>
      <c r="H232" s="530"/>
      <c r="I232" s="530"/>
      <c r="J232" s="530">
        <v>1</v>
      </c>
      <c r="K232" s="530">
        <v>933</v>
      </c>
      <c r="L232" s="530">
        <v>1</v>
      </c>
      <c r="M232" s="530">
        <v>933</v>
      </c>
      <c r="N232" s="530"/>
      <c r="O232" s="530"/>
      <c r="P232" s="544"/>
      <c r="Q232" s="531"/>
    </row>
    <row r="233" spans="1:17" ht="14.4" customHeight="1" x14ac:dyDescent="0.3">
      <c r="A233" s="525" t="s">
        <v>2584</v>
      </c>
      <c r="B233" s="526" t="s">
        <v>2194</v>
      </c>
      <c r="C233" s="526" t="s">
        <v>2175</v>
      </c>
      <c r="D233" s="526" t="s">
        <v>2335</v>
      </c>
      <c r="E233" s="526" t="s">
        <v>2336</v>
      </c>
      <c r="F233" s="530">
        <v>16</v>
      </c>
      <c r="G233" s="530">
        <v>134384</v>
      </c>
      <c r="H233" s="530">
        <v>0.52955038026559487</v>
      </c>
      <c r="I233" s="530">
        <v>8399</v>
      </c>
      <c r="J233" s="530">
        <v>30</v>
      </c>
      <c r="K233" s="530">
        <v>253770</v>
      </c>
      <c r="L233" s="530">
        <v>1</v>
      </c>
      <c r="M233" s="530">
        <v>8459</v>
      </c>
      <c r="N233" s="530">
        <v>17</v>
      </c>
      <c r="O233" s="530">
        <v>143820</v>
      </c>
      <c r="P233" s="544">
        <v>0.5667336564605745</v>
      </c>
      <c r="Q233" s="531">
        <v>8460</v>
      </c>
    </row>
    <row r="234" spans="1:17" ht="14.4" customHeight="1" x14ac:dyDescent="0.3">
      <c r="A234" s="525" t="s">
        <v>2584</v>
      </c>
      <c r="B234" s="526" t="s">
        <v>2194</v>
      </c>
      <c r="C234" s="526" t="s">
        <v>2175</v>
      </c>
      <c r="D234" s="526" t="s">
        <v>2527</v>
      </c>
      <c r="E234" s="526" t="s">
        <v>2528</v>
      </c>
      <c r="F234" s="530"/>
      <c r="G234" s="530"/>
      <c r="H234" s="530"/>
      <c r="I234" s="530"/>
      <c r="J234" s="530">
        <v>1</v>
      </c>
      <c r="K234" s="530">
        <v>0</v>
      </c>
      <c r="L234" s="530"/>
      <c r="M234" s="530">
        <v>0</v>
      </c>
      <c r="N234" s="530"/>
      <c r="O234" s="530"/>
      <c r="P234" s="544"/>
      <c r="Q234" s="531"/>
    </row>
    <row r="235" spans="1:17" ht="14.4" customHeight="1" x14ac:dyDescent="0.3">
      <c r="A235" s="525" t="s">
        <v>2584</v>
      </c>
      <c r="B235" s="526" t="s">
        <v>2194</v>
      </c>
      <c r="C235" s="526" t="s">
        <v>2175</v>
      </c>
      <c r="D235" s="526" t="s">
        <v>2339</v>
      </c>
      <c r="E235" s="526" t="s">
        <v>2340</v>
      </c>
      <c r="F235" s="530">
        <v>5</v>
      </c>
      <c r="G235" s="530">
        <v>10025</v>
      </c>
      <c r="H235" s="530">
        <v>0.69758541507201999</v>
      </c>
      <c r="I235" s="530">
        <v>2005</v>
      </c>
      <c r="J235" s="530">
        <v>7</v>
      </c>
      <c r="K235" s="530">
        <v>14371</v>
      </c>
      <c r="L235" s="530">
        <v>1</v>
      </c>
      <c r="M235" s="530">
        <v>2053</v>
      </c>
      <c r="N235" s="530">
        <v>10</v>
      </c>
      <c r="O235" s="530">
        <v>20530</v>
      </c>
      <c r="P235" s="544">
        <v>1.4285714285714286</v>
      </c>
      <c r="Q235" s="531">
        <v>2053</v>
      </c>
    </row>
    <row r="236" spans="1:17" ht="14.4" customHeight="1" x14ac:dyDescent="0.3">
      <c r="A236" s="525" t="s">
        <v>2584</v>
      </c>
      <c r="B236" s="526" t="s">
        <v>2194</v>
      </c>
      <c r="C236" s="526" t="s">
        <v>2175</v>
      </c>
      <c r="D236" s="526" t="s">
        <v>2529</v>
      </c>
      <c r="E236" s="526" t="s">
        <v>2530</v>
      </c>
      <c r="F236" s="530">
        <v>9</v>
      </c>
      <c r="G236" s="530">
        <v>51345</v>
      </c>
      <c r="H236" s="530">
        <v>0.4697320391191781</v>
      </c>
      <c r="I236" s="530">
        <v>5705</v>
      </c>
      <c r="J236" s="530">
        <v>19</v>
      </c>
      <c r="K236" s="530">
        <v>109307</v>
      </c>
      <c r="L236" s="530">
        <v>1</v>
      </c>
      <c r="M236" s="530">
        <v>5753</v>
      </c>
      <c r="N236" s="530">
        <v>8</v>
      </c>
      <c r="O236" s="530">
        <v>46024</v>
      </c>
      <c r="P236" s="544">
        <v>0.42105263157894735</v>
      </c>
      <c r="Q236" s="531">
        <v>5753</v>
      </c>
    </row>
    <row r="237" spans="1:17" ht="14.4" customHeight="1" x14ac:dyDescent="0.3">
      <c r="A237" s="525" t="s">
        <v>2584</v>
      </c>
      <c r="B237" s="526" t="s">
        <v>2194</v>
      </c>
      <c r="C237" s="526" t="s">
        <v>2175</v>
      </c>
      <c r="D237" s="526" t="s">
        <v>2533</v>
      </c>
      <c r="E237" s="526" t="s">
        <v>2534</v>
      </c>
      <c r="F237" s="530">
        <v>9</v>
      </c>
      <c r="G237" s="530">
        <v>5067</v>
      </c>
      <c r="H237" s="530">
        <v>0.51389452332657204</v>
      </c>
      <c r="I237" s="530">
        <v>563</v>
      </c>
      <c r="J237" s="530">
        <v>17</v>
      </c>
      <c r="K237" s="530">
        <v>9860</v>
      </c>
      <c r="L237" s="530">
        <v>1</v>
      </c>
      <c r="M237" s="530">
        <v>580</v>
      </c>
      <c r="N237" s="530">
        <v>5</v>
      </c>
      <c r="O237" s="530">
        <v>2900</v>
      </c>
      <c r="P237" s="544">
        <v>0.29411764705882354</v>
      </c>
      <c r="Q237" s="531">
        <v>580</v>
      </c>
    </row>
    <row r="238" spans="1:17" ht="14.4" customHeight="1" x14ac:dyDescent="0.3">
      <c r="A238" s="525" t="s">
        <v>2584</v>
      </c>
      <c r="B238" s="526" t="s">
        <v>2194</v>
      </c>
      <c r="C238" s="526" t="s">
        <v>2175</v>
      </c>
      <c r="D238" s="526" t="s">
        <v>2343</v>
      </c>
      <c r="E238" s="526" t="s">
        <v>2344</v>
      </c>
      <c r="F238" s="530"/>
      <c r="G238" s="530"/>
      <c r="H238" s="530"/>
      <c r="I238" s="530"/>
      <c r="J238" s="530"/>
      <c r="K238" s="530"/>
      <c r="L238" s="530"/>
      <c r="M238" s="530"/>
      <c r="N238" s="530">
        <v>1</v>
      </c>
      <c r="O238" s="530">
        <v>373</v>
      </c>
      <c r="P238" s="544"/>
      <c r="Q238" s="531">
        <v>373</v>
      </c>
    </row>
    <row r="239" spans="1:17" ht="14.4" customHeight="1" x14ac:dyDescent="0.3">
      <c r="A239" s="525" t="s">
        <v>2584</v>
      </c>
      <c r="B239" s="526" t="s">
        <v>2194</v>
      </c>
      <c r="C239" s="526" t="s">
        <v>2175</v>
      </c>
      <c r="D239" s="526" t="s">
        <v>2349</v>
      </c>
      <c r="E239" s="526" t="s">
        <v>2350</v>
      </c>
      <c r="F239" s="530"/>
      <c r="G239" s="530"/>
      <c r="H239" s="530"/>
      <c r="I239" s="530"/>
      <c r="J239" s="530"/>
      <c r="K239" s="530"/>
      <c r="L239" s="530"/>
      <c r="M239" s="530"/>
      <c r="N239" s="530">
        <v>2</v>
      </c>
      <c r="O239" s="530">
        <v>704</v>
      </c>
      <c r="P239" s="544"/>
      <c r="Q239" s="531">
        <v>352</v>
      </c>
    </row>
    <row r="240" spans="1:17" ht="14.4" customHeight="1" x14ac:dyDescent="0.3">
      <c r="A240" s="525" t="s">
        <v>2584</v>
      </c>
      <c r="B240" s="526" t="s">
        <v>2194</v>
      </c>
      <c r="C240" s="526" t="s">
        <v>2175</v>
      </c>
      <c r="D240" s="526" t="s">
        <v>2535</v>
      </c>
      <c r="E240" s="526" t="s">
        <v>2536</v>
      </c>
      <c r="F240" s="530"/>
      <c r="G240" s="530"/>
      <c r="H240" s="530"/>
      <c r="I240" s="530"/>
      <c r="J240" s="530"/>
      <c r="K240" s="530"/>
      <c r="L240" s="530"/>
      <c r="M240" s="530"/>
      <c r="N240" s="530">
        <v>1</v>
      </c>
      <c r="O240" s="530">
        <v>0</v>
      </c>
      <c r="P240" s="544"/>
      <c r="Q240" s="531">
        <v>0</v>
      </c>
    </row>
    <row r="241" spans="1:17" ht="14.4" customHeight="1" x14ac:dyDescent="0.3">
      <c r="A241" s="525" t="s">
        <v>2584</v>
      </c>
      <c r="B241" s="526" t="s">
        <v>2194</v>
      </c>
      <c r="C241" s="526" t="s">
        <v>2175</v>
      </c>
      <c r="D241" s="526" t="s">
        <v>2620</v>
      </c>
      <c r="E241" s="526" t="s">
        <v>2621</v>
      </c>
      <c r="F241" s="530"/>
      <c r="G241" s="530"/>
      <c r="H241" s="530"/>
      <c r="I241" s="530"/>
      <c r="J241" s="530">
        <v>1</v>
      </c>
      <c r="K241" s="530">
        <v>3024</v>
      </c>
      <c r="L241" s="530">
        <v>1</v>
      </c>
      <c r="M241" s="530">
        <v>3024</v>
      </c>
      <c r="N241" s="530"/>
      <c r="O241" s="530"/>
      <c r="P241" s="544"/>
      <c r="Q241" s="531"/>
    </row>
    <row r="242" spans="1:17" ht="14.4" customHeight="1" x14ac:dyDescent="0.3">
      <c r="A242" s="525" t="s">
        <v>2622</v>
      </c>
      <c r="B242" s="526" t="s">
        <v>2163</v>
      </c>
      <c r="C242" s="526" t="s">
        <v>2175</v>
      </c>
      <c r="D242" s="526" t="s">
        <v>2182</v>
      </c>
      <c r="E242" s="526" t="s">
        <v>2183</v>
      </c>
      <c r="F242" s="530">
        <v>3</v>
      </c>
      <c r="G242" s="530">
        <v>369</v>
      </c>
      <c r="H242" s="530">
        <v>2.8167938931297711</v>
      </c>
      <c r="I242" s="530">
        <v>123</v>
      </c>
      <c r="J242" s="530">
        <v>1</v>
      </c>
      <c r="K242" s="530">
        <v>131</v>
      </c>
      <c r="L242" s="530">
        <v>1</v>
      </c>
      <c r="M242" s="530">
        <v>131</v>
      </c>
      <c r="N242" s="530">
        <v>5</v>
      </c>
      <c r="O242" s="530">
        <v>655</v>
      </c>
      <c r="P242" s="544">
        <v>5</v>
      </c>
      <c r="Q242" s="531">
        <v>131</v>
      </c>
    </row>
    <row r="243" spans="1:17" ht="14.4" customHeight="1" x14ac:dyDescent="0.3">
      <c r="A243" s="525" t="s">
        <v>2622</v>
      </c>
      <c r="B243" s="526" t="s">
        <v>2163</v>
      </c>
      <c r="C243" s="526" t="s">
        <v>2175</v>
      </c>
      <c r="D243" s="526" t="s">
        <v>2184</v>
      </c>
      <c r="E243" s="526" t="s">
        <v>2185</v>
      </c>
      <c r="F243" s="530">
        <v>5</v>
      </c>
      <c r="G243" s="530">
        <v>1345</v>
      </c>
      <c r="H243" s="530">
        <v>4.7864768683274024</v>
      </c>
      <c r="I243" s="530">
        <v>269</v>
      </c>
      <c r="J243" s="530">
        <v>1</v>
      </c>
      <c r="K243" s="530">
        <v>281</v>
      </c>
      <c r="L243" s="530">
        <v>1</v>
      </c>
      <c r="M243" s="530">
        <v>281</v>
      </c>
      <c r="N243" s="530">
        <v>2</v>
      </c>
      <c r="O243" s="530">
        <v>562</v>
      </c>
      <c r="P243" s="544">
        <v>2</v>
      </c>
      <c r="Q243" s="531">
        <v>281</v>
      </c>
    </row>
    <row r="244" spans="1:17" ht="14.4" customHeight="1" x14ac:dyDescent="0.3">
      <c r="A244" s="525" t="s">
        <v>2622</v>
      </c>
      <c r="B244" s="526" t="s">
        <v>2163</v>
      </c>
      <c r="C244" s="526" t="s">
        <v>2175</v>
      </c>
      <c r="D244" s="526" t="s">
        <v>2190</v>
      </c>
      <c r="E244" s="526" t="s">
        <v>2191</v>
      </c>
      <c r="F244" s="530">
        <v>3</v>
      </c>
      <c r="G244" s="530">
        <v>2175</v>
      </c>
      <c r="H244" s="530">
        <v>2.931266846361186</v>
      </c>
      <c r="I244" s="530">
        <v>725</v>
      </c>
      <c r="J244" s="530">
        <v>1</v>
      </c>
      <c r="K244" s="530">
        <v>742</v>
      </c>
      <c r="L244" s="530">
        <v>1</v>
      </c>
      <c r="M244" s="530">
        <v>742</v>
      </c>
      <c r="N244" s="530">
        <v>5</v>
      </c>
      <c r="O244" s="530">
        <v>3710</v>
      </c>
      <c r="P244" s="544">
        <v>5</v>
      </c>
      <c r="Q244" s="531">
        <v>742</v>
      </c>
    </row>
    <row r="245" spans="1:17" ht="14.4" customHeight="1" x14ac:dyDescent="0.3">
      <c r="A245" s="525" t="s">
        <v>2622</v>
      </c>
      <c r="B245" s="526" t="s">
        <v>2194</v>
      </c>
      <c r="C245" s="526" t="s">
        <v>2164</v>
      </c>
      <c r="D245" s="526" t="s">
        <v>2195</v>
      </c>
      <c r="E245" s="526" t="s">
        <v>603</v>
      </c>
      <c r="F245" s="530">
        <v>3.5</v>
      </c>
      <c r="G245" s="530">
        <v>5989.43</v>
      </c>
      <c r="H245" s="530">
        <v>2.8000028049441816</v>
      </c>
      <c r="I245" s="530">
        <v>1711.2657142857145</v>
      </c>
      <c r="J245" s="530">
        <v>1.25</v>
      </c>
      <c r="K245" s="530">
        <v>2139.08</v>
      </c>
      <c r="L245" s="530">
        <v>1</v>
      </c>
      <c r="M245" s="530">
        <v>1711.2639999999999</v>
      </c>
      <c r="N245" s="530">
        <v>2.5</v>
      </c>
      <c r="O245" s="530">
        <v>4278.16</v>
      </c>
      <c r="P245" s="544">
        <v>2</v>
      </c>
      <c r="Q245" s="531">
        <v>1711.2639999999999</v>
      </c>
    </row>
    <row r="246" spans="1:17" ht="14.4" customHeight="1" x14ac:dyDescent="0.3">
      <c r="A246" s="525" t="s">
        <v>2622</v>
      </c>
      <c r="B246" s="526" t="s">
        <v>2194</v>
      </c>
      <c r="C246" s="526" t="s">
        <v>2164</v>
      </c>
      <c r="D246" s="526" t="s">
        <v>2196</v>
      </c>
      <c r="E246" s="526" t="s">
        <v>690</v>
      </c>
      <c r="F246" s="530">
        <v>9.0299999999999994</v>
      </c>
      <c r="G246" s="530">
        <v>23074.379999999997</v>
      </c>
      <c r="H246" s="530">
        <v>0.55365299624897513</v>
      </c>
      <c r="I246" s="530">
        <v>2555.3023255813951</v>
      </c>
      <c r="J246" s="530">
        <v>15.389999999999999</v>
      </c>
      <c r="K246" s="530">
        <v>41676.61</v>
      </c>
      <c r="L246" s="530">
        <v>1</v>
      </c>
      <c r="M246" s="530">
        <v>2708.0318388564006</v>
      </c>
      <c r="N246" s="530">
        <v>13.73</v>
      </c>
      <c r="O246" s="530">
        <v>37181.26</v>
      </c>
      <c r="P246" s="544">
        <v>0.89213734034510006</v>
      </c>
      <c r="Q246" s="531">
        <v>2708.0305899490168</v>
      </c>
    </row>
    <row r="247" spans="1:17" ht="14.4" customHeight="1" x14ac:dyDescent="0.3">
      <c r="A247" s="525" t="s">
        <v>2622</v>
      </c>
      <c r="B247" s="526" t="s">
        <v>2194</v>
      </c>
      <c r="C247" s="526" t="s">
        <v>2164</v>
      </c>
      <c r="D247" s="526" t="s">
        <v>2197</v>
      </c>
      <c r="E247" s="526" t="s">
        <v>690</v>
      </c>
      <c r="F247" s="530">
        <v>0.8</v>
      </c>
      <c r="G247" s="530">
        <v>5110.6000000000004</v>
      </c>
      <c r="H247" s="530">
        <v>0.47179879174605993</v>
      </c>
      <c r="I247" s="530">
        <v>6388.25</v>
      </c>
      <c r="J247" s="530">
        <v>1.6</v>
      </c>
      <c r="K247" s="530">
        <v>10832.16</v>
      </c>
      <c r="L247" s="530">
        <v>1</v>
      </c>
      <c r="M247" s="530">
        <v>6770.0999999999995</v>
      </c>
      <c r="N247" s="530">
        <v>0.2</v>
      </c>
      <c r="O247" s="530">
        <v>1354.02</v>
      </c>
      <c r="P247" s="544">
        <v>0.125</v>
      </c>
      <c r="Q247" s="531">
        <v>6770.0999999999995</v>
      </c>
    </row>
    <row r="248" spans="1:17" ht="14.4" customHeight="1" x14ac:dyDescent="0.3">
      <c r="A248" s="525" t="s">
        <v>2622</v>
      </c>
      <c r="B248" s="526" t="s">
        <v>2194</v>
      </c>
      <c r="C248" s="526" t="s">
        <v>2164</v>
      </c>
      <c r="D248" s="526" t="s">
        <v>2198</v>
      </c>
      <c r="E248" s="526" t="s">
        <v>633</v>
      </c>
      <c r="F248" s="530"/>
      <c r="G248" s="530"/>
      <c r="H248" s="530"/>
      <c r="I248" s="530"/>
      <c r="J248" s="530">
        <v>0.2</v>
      </c>
      <c r="K248" s="530">
        <v>988.78</v>
      </c>
      <c r="L248" s="530">
        <v>1</v>
      </c>
      <c r="M248" s="530">
        <v>4943.8999999999996</v>
      </c>
      <c r="N248" s="530">
        <v>0.13</v>
      </c>
      <c r="O248" s="530">
        <v>642.69000000000005</v>
      </c>
      <c r="P248" s="544">
        <v>0.64998280709561285</v>
      </c>
      <c r="Q248" s="531">
        <v>4943.7692307692314</v>
      </c>
    </row>
    <row r="249" spans="1:17" ht="14.4" customHeight="1" x14ac:dyDescent="0.3">
      <c r="A249" s="525" t="s">
        <v>2622</v>
      </c>
      <c r="B249" s="526" t="s">
        <v>2194</v>
      </c>
      <c r="C249" s="526" t="s">
        <v>2164</v>
      </c>
      <c r="D249" s="526" t="s">
        <v>2199</v>
      </c>
      <c r="E249" s="526" t="s">
        <v>597</v>
      </c>
      <c r="F249" s="530">
        <v>23.149999999999995</v>
      </c>
      <c r="G249" s="530">
        <v>22023.43</v>
      </c>
      <c r="H249" s="530">
        <v>1.3217045052181795</v>
      </c>
      <c r="I249" s="530">
        <v>951.33606911447112</v>
      </c>
      <c r="J249" s="530">
        <v>16.7</v>
      </c>
      <c r="K249" s="530">
        <v>16662.899999999998</v>
      </c>
      <c r="L249" s="530">
        <v>1</v>
      </c>
      <c r="M249" s="530">
        <v>997.77844311377237</v>
      </c>
      <c r="N249" s="530">
        <v>12.7</v>
      </c>
      <c r="O249" s="530">
        <v>12761.259999999998</v>
      </c>
      <c r="P249" s="544">
        <v>0.76584868180208732</v>
      </c>
      <c r="Q249" s="531">
        <v>1004.823622047244</v>
      </c>
    </row>
    <row r="250" spans="1:17" ht="14.4" customHeight="1" x14ac:dyDescent="0.3">
      <c r="A250" s="525" t="s">
        <v>2622</v>
      </c>
      <c r="B250" s="526" t="s">
        <v>2194</v>
      </c>
      <c r="C250" s="526" t="s">
        <v>2164</v>
      </c>
      <c r="D250" s="526" t="s">
        <v>2200</v>
      </c>
      <c r="E250" s="526" t="s">
        <v>633</v>
      </c>
      <c r="F250" s="530">
        <v>1.88</v>
      </c>
      <c r="G250" s="530">
        <v>18589.21</v>
      </c>
      <c r="H250" s="530">
        <v>0.80686817670426125</v>
      </c>
      <c r="I250" s="530">
        <v>9887.8776595744675</v>
      </c>
      <c r="J250" s="530">
        <v>2.33</v>
      </c>
      <c r="K250" s="530">
        <v>23038.720000000001</v>
      </c>
      <c r="L250" s="530">
        <v>1</v>
      </c>
      <c r="M250" s="530">
        <v>9887.8626609442053</v>
      </c>
      <c r="N250" s="530">
        <v>3.63</v>
      </c>
      <c r="O250" s="530">
        <v>35892.94</v>
      </c>
      <c r="P250" s="544">
        <v>1.5579398508250459</v>
      </c>
      <c r="Q250" s="531">
        <v>9887.8622589531697</v>
      </c>
    </row>
    <row r="251" spans="1:17" ht="14.4" customHeight="1" x14ac:dyDescent="0.3">
      <c r="A251" s="525" t="s">
        <v>2622</v>
      </c>
      <c r="B251" s="526" t="s">
        <v>2194</v>
      </c>
      <c r="C251" s="526" t="s">
        <v>2164</v>
      </c>
      <c r="D251" s="526" t="s">
        <v>2204</v>
      </c>
      <c r="E251" s="526" t="s">
        <v>592</v>
      </c>
      <c r="F251" s="530">
        <v>5.5</v>
      </c>
      <c r="G251" s="530">
        <v>5130.51</v>
      </c>
      <c r="H251" s="530">
        <v>1.8333333333333335</v>
      </c>
      <c r="I251" s="530">
        <v>932.82</v>
      </c>
      <c r="J251" s="530">
        <v>3</v>
      </c>
      <c r="K251" s="530">
        <v>2798.46</v>
      </c>
      <c r="L251" s="530">
        <v>1</v>
      </c>
      <c r="M251" s="530">
        <v>932.82</v>
      </c>
      <c r="N251" s="530">
        <v>6</v>
      </c>
      <c r="O251" s="530">
        <v>5060.76</v>
      </c>
      <c r="P251" s="544">
        <v>1.808408910615124</v>
      </c>
      <c r="Q251" s="531">
        <v>843.46</v>
      </c>
    </row>
    <row r="252" spans="1:17" ht="14.4" customHeight="1" x14ac:dyDescent="0.3">
      <c r="A252" s="525" t="s">
        <v>2622</v>
      </c>
      <c r="B252" s="526" t="s">
        <v>2194</v>
      </c>
      <c r="C252" s="526" t="s">
        <v>2164</v>
      </c>
      <c r="D252" s="526" t="s">
        <v>2206</v>
      </c>
      <c r="E252" s="526" t="s">
        <v>607</v>
      </c>
      <c r="F252" s="530"/>
      <c r="G252" s="530"/>
      <c r="H252" s="530"/>
      <c r="I252" s="530"/>
      <c r="J252" s="530">
        <v>0.02</v>
      </c>
      <c r="K252" s="530">
        <v>88.54</v>
      </c>
      <c r="L252" s="530">
        <v>1</v>
      </c>
      <c r="M252" s="530">
        <v>4427</v>
      </c>
      <c r="N252" s="530"/>
      <c r="O252" s="530"/>
      <c r="P252" s="544"/>
      <c r="Q252" s="531"/>
    </row>
    <row r="253" spans="1:17" ht="14.4" customHeight="1" x14ac:dyDescent="0.3">
      <c r="A253" s="525" t="s">
        <v>2622</v>
      </c>
      <c r="B253" s="526" t="s">
        <v>2194</v>
      </c>
      <c r="C253" s="526" t="s">
        <v>2164</v>
      </c>
      <c r="D253" s="526" t="s">
        <v>2207</v>
      </c>
      <c r="E253" s="526" t="s">
        <v>607</v>
      </c>
      <c r="F253" s="530">
        <v>0.98</v>
      </c>
      <c r="G253" s="530">
        <v>8676.9199999999983</v>
      </c>
      <c r="H253" s="530">
        <v>0.74089203301042972</v>
      </c>
      <c r="I253" s="530">
        <v>8853.9999999999982</v>
      </c>
      <c r="J253" s="530">
        <v>1.32</v>
      </c>
      <c r="K253" s="530">
        <v>11711.45</v>
      </c>
      <c r="L253" s="530">
        <v>1</v>
      </c>
      <c r="M253" s="530">
        <v>8872.310606060606</v>
      </c>
      <c r="N253" s="530">
        <v>0.63</v>
      </c>
      <c r="O253" s="530">
        <v>5729.9599999999991</v>
      </c>
      <c r="P253" s="544">
        <v>0.48926136387893887</v>
      </c>
      <c r="Q253" s="531">
        <v>9095.1746031746025</v>
      </c>
    </row>
    <row r="254" spans="1:17" ht="14.4" customHeight="1" x14ac:dyDescent="0.3">
      <c r="A254" s="525" t="s">
        <v>2622</v>
      </c>
      <c r="B254" s="526" t="s">
        <v>2194</v>
      </c>
      <c r="C254" s="526" t="s">
        <v>2164</v>
      </c>
      <c r="D254" s="526" t="s">
        <v>2208</v>
      </c>
      <c r="E254" s="526" t="s">
        <v>675</v>
      </c>
      <c r="F254" s="530">
        <v>1.2000000000000002</v>
      </c>
      <c r="G254" s="530">
        <v>2339.16</v>
      </c>
      <c r="H254" s="530">
        <v>0.5714285714285714</v>
      </c>
      <c r="I254" s="530">
        <v>1949.2999999999995</v>
      </c>
      <c r="J254" s="530">
        <v>2.0999999999999996</v>
      </c>
      <c r="K254" s="530">
        <v>4093.5299999999997</v>
      </c>
      <c r="L254" s="530">
        <v>1</v>
      </c>
      <c r="M254" s="530">
        <v>1949.3000000000002</v>
      </c>
      <c r="N254" s="530">
        <v>0.8</v>
      </c>
      <c r="O254" s="530">
        <v>1559.44</v>
      </c>
      <c r="P254" s="544">
        <v>0.38095238095238099</v>
      </c>
      <c r="Q254" s="531">
        <v>1949.3</v>
      </c>
    </row>
    <row r="255" spans="1:17" ht="14.4" customHeight="1" x14ac:dyDescent="0.3">
      <c r="A255" s="525" t="s">
        <v>2622</v>
      </c>
      <c r="B255" s="526" t="s">
        <v>2194</v>
      </c>
      <c r="C255" s="526" t="s">
        <v>2164</v>
      </c>
      <c r="D255" s="526" t="s">
        <v>2209</v>
      </c>
      <c r="E255" s="526" t="s">
        <v>607</v>
      </c>
      <c r="F255" s="530">
        <v>19.899999999999999</v>
      </c>
      <c r="G255" s="530">
        <v>35238.919999999991</v>
      </c>
      <c r="H255" s="530">
        <v>0.92661187813996648</v>
      </c>
      <c r="I255" s="530">
        <v>1770.7999999999997</v>
      </c>
      <c r="J255" s="530">
        <v>21.25</v>
      </c>
      <c r="K255" s="530">
        <v>38029.860000000008</v>
      </c>
      <c r="L255" s="530">
        <v>1</v>
      </c>
      <c r="M255" s="530">
        <v>1789.6404705882358</v>
      </c>
      <c r="N255" s="530">
        <v>16.199999999999996</v>
      </c>
      <c r="O255" s="530">
        <v>29468.359999999997</v>
      </c>
      <c r="P255" s="544">
        <v>0.77487426985005969</v>
      </c>
      <c r="Q255" s="531">
        <v>1819.0345679012348</v>
      </c>
    </row>
    <row r="256" spans="1:17" ht="14.4" customHeight="1" x14ac:dyDescent="0.3">
      <c r="A256" s="525" t="s">
        <v>2622</v>
      </c>
      <c r="B256" s="526" t="s">
        <v>2194</v>
      </c>
      <c r="C256" s="526" t="s">
        <v>2164</v>
      </c>
      <c r="D256" s="526" t="s">
        <v>2210</v>
      </c>
      <c r="E256" s="526" t="s">
        <v>599</v>
      </c>
      <c r="F256" s="530">
        <v>0.85</v>
      </c>
      <c r="G256" s="530">
        <v>398.47999999999996</v>
      </c>
      <c r="H256" s="530">
        <v>0.96232612055641398</v>
      </c>
      <c r="I256" s="530">
        <v>468.79999999999995</v>
      </c>
      <c r="J256" s="530">
        <v>0.79999999999999993</v>
      </c>
      <c r="K256" s="530">
        <v>414.08000000000004</v>
      </c>
      <c r="L256" s="530">
        <v>1</v>
      </c>
      <c r="M256" s="530">
        <v>517.60000000000014</v>
      </c>
      <c r="N256" s="530">
        <v>0.32</v>
      </c>
      <c r="O256" s="530">
        <v>163.04</v>
      </c>
      <c r="P256" s="544">
        <v>0.39374034003091185</v>
      </c>
      <c r="Q256" s="531">
        <v>509.49999999999994</v>
      </c>
    </row>
    <row r="257" spans="1:17" ht="14.4" customHeight="1" x14ac:dyDescent="0.3">
      <c r="A257" s="525" t="s">
        <v>2622</v>
      </c>
      <c r="B257" s="526" t="s">
        <v>2194</v>
      </c>
      <c r="C257" s="526" t="s">
        <v>2164</v>
      </c>
      <c r="D257" s="526" t="s">
        <v>2211</v>
      </c>
      <c r="E257" s="526" t="s">
        <v>601</v>
      </c>
      <c r="F257" s="530">
        <v>0.13</v>
      </c>
      <c r="G257" s="530">
        <v>117.49</v>
      </c>
      <c r="H257" s="530">
        <v>0.51998229696835585</v>
      </c>
      <c r="I257" s="530">
        <v>903.76923076923072</v>
      </c>
      <c r="J257" s="530">
        <v>0.25</v>
      </c>
      <c r="K257" s="530">
        <v>225.95</v>
      </c>
      <c r="L257" s="530">
        <v>1</v>
      </c>
      <c r="M257" s="530">
        <v>903.8</v>
      </c>
      <c r="N257" s="530">
        <v>0.75</v>
      </c>
      <c r="O257" s="530">
        <v>677.84999999999991</v>
      </c>
      <c r="P257" s="544">
        <v>2.9999999999999996</v>
      </c>
      <c r="Q257" s="531">
        <v>903.79999999999984</v>
      </c>
    </row>
    <row r="258" spans="1:17" ht="14.4" customHeight="1" x14ac:dyDescent="0.3">
      <c r="A258" s="525" t="s">
        <v>2622</v>
      </c>
      <c r="B258" s="526" t="s">
        <v>2194</v>
      </c>
      <c r="C258" s="526" t="s">
        <v>2164</v>
      </c>
      <c r="D258" s="526" t="s">
        <v>2212</v>
      </c>
      <c r="E258" s="526" t="s">
        <v>607</v>
      </c>
      <c r="F258" s="530">
        <v>0.91000000000000014</v>
      </c>
      <c r="G258" s="530">
        <v>33609.89</v>
      </c>
      <c r="H258" s="530">
        <v>0.88994276651039861</v>
      </c>
      <c r="I258" s="530">
        <v>36933.945054945048</v>
      </c>
      <c r="J258" s="530">
        <v>1.0100000000000002</v>
      </c>
      <c r="K258" s="530">
        <v>37766.350000000006</v>
      </c>
      <c r="L258" s="530">
        <v>1</v>
      </c>
      <c r="M258" s="530">
        <v>37392.425742574254</v>
      </c>
      <c r="N258" s="530">
        <v>0.94000000000000017</v>
      </c>
      <c r="O258" s="530">
        <v>34379.72</v>
      </c>
      <c r="P258" s="544">
        <v>0.91032678561735503</v>
      </c>
      <c r="Q258" s="531">
        <v>36574.170212765952</v>
      </c>
    </row>
    <row r="259" spans="1:17" ht="14.4" customHeight="1" x14ac:dyDescent="0.3">
      <c r="A259" s="525" t="s">
        <v>2622</v>
      </c>
      <c r="B259" s="526" t="s">
        <v>2194</v>
      </c>
      <c r="C259" s="526" t="s">
        <v>2166</v>
      </c>
      <c r="D259" s="526" t="s">
        <v>2383</v>
      </c>
      <c r="E259" s="526" t="s">
        <v>2384</v>
      </c>
      <c r="F259" s="530"/>
      <c r="G259" s="530"/>
      <c r="H259" s="530"/>
      <c r="I259" s="530"/>
      <c r="J259" s="530">
        <v>1</v>
      </c>
      <c r="K259" s="530">
        <v>1447.28</v>
      </c>
      <c r="L259" s="530">
        <v>1</v>
      </c>
      <c r="M259" s="530">
        <v>1447.28</v>
      </c>
      <c r="N259" s="530"/>
      <c r="O259" s="530"/>
      <c r="P259" s="544"/>
      <c r="Q259" s="531"/>
    </row>
    <row r="260" spans="1:17" ht="14.4" customHeight="1" x14ac:dyDescent="0.3">
      <c r="A260" s="525" t="s">
        <v>2622</v>
      </c>
      <c r="B260" s="526" t="s">
        <v>2194</v>
      </c>
      <c r="C260" s="526" t="s">
        <v>2166</v>
      </c>
      <c r="D260" s="526" t="s">
        <v>2385</v>
      </c>
      <c r="E260" s="526" t="s">
        <v>2386</v>
      </c>
      <c r="F260" s="530">
        <v>1</v>
      </c>
      <c r="G260" s="530">
        <v>972.32</v>
      </c>
      <c r="H260" s="530">
        <v>0.33333333333333337</v>
      </c>
      <c r="I260" s="530">
        <v>972.32</v>
      </c>
      <c r="J260" s="530">
        <v>3</v>
      </c>
      <c r="K260" s="530">
        <v>2916.96</v>
      </c>
      <c r="L260" s="530">
        <v>1</v>
      </c>
      <c r="M260" s="530">
        <v>972.32</v>
      </c>
      <c r="N260" s="530">
        <v>1</v>
      </c>
      <c r="O260" s="530">
        <v>972.32</v>
      </c>
      <c r="P260" s="544">
        <v>0.33333333333333337</v>
      </c>
      <c r="Q260" s="531">
        <v>972.32</v>
      </c>
    </row>
    <row r="261" spans="1:17" ht="14.4" customHeight="1" x14ac:dyDescent="0.3">
      <c r="A261" s="525" t="s">
        <v>2622</v>
      </c>
      <c r="B261" s="526" t="s">
        <v>2194</v>
      </c>
      <c r="C261" s="526" t="s">
        <v>2166</v>
      </c>
      <c r="D261" s="526" t="s">
        <v>2388</v>
      </c>
      <c r="E261" s="526" t="s">
        <v>2386</v>
      </c>
      <c r="F261" s="530">
        <v>1</v>
      </c>
      <c r="G261" s="530">
        <v>1707.31</v>
      </c>
      <c r="H261" s="530"/>
      <c r="I261" s="530">
        <v>1707.31</v>
      </c>
      <c r="J261" s="530"/>
      <c r="K261" s="530"/>
      <c r="L261" s="530"/>
      <c r="M261" s="530"/>
      <c r="N261" s="530">
        <v>6</v>
      </c>
      <c r="O261" s="530">
        <v>10243.86</v>
      </c>
      <c r="P261" s="544"/>
      <c r="Q261" s="531">
        <v>1707.3100000000002</v>
      </c>
    </row>
    <row r="262" spans="1:17" ht="14.4" customHeight="1" x14ac:dyDescent="0.3">
      <c r="A262" s="525" t="s">
        <v>2622</v>
      </c>
      <c r="B262" s="526" t="s">
        <v>2194</v>
      </c>
      <c r="C262" s="526" t="s">
        <v>2166</v>
      </c>
      <c r="D262" s="526" t="s">
        <v>2389</v>
      </c>
      <c r="E262" s="526" t="s">
        <v>2386</v>
      </c>
      <c r="F262" s="530">
        <v>5</v>
      </c>
      <c r="G262" s="530">
        <v>10331.5</v>
      </c>
      <c r="H262" s="530">
        <v>0.5</v>
      </c>
      <c r="I262" s="530">
        <v>2066.3000000000002</v>
      </c>
      <c r="J262" s="530">
        <v>10</v>
      </c>
      <c r="K262" s="530">
        <v>20663</v>
      </c>
      <c r="L262" s="530">
        <v>1</v>
      </c>
      <c r="M262" s="530">
        <v>2066.3000000000002</v>
      </c>
      <c r="N262" s="530">
        <v>19</v>
      </c>
      <c r="O262" s="530">
        <v>39259.699999999997</v>
      </c>
      <c r="P262" s="544">
        <v>1.9</v>
      </c>
      <c r="Q262" s="531">
        <v>2066.2999999999997</v>
      </c>
    </row>
    <row r="263" spans="1:17" ht="14.4" customHeight="1" x14ac:dyDescent="0.3">
      <c r="A263" s="525" t="s">
        <v>2622</v>
      </c>
      <c r="B263" s="526" t="s">
        <v>2194</v>
      </c>
      <c r="C263" s="526" t="s">
        <v>2166</v>
      </c>
      <c r="D263" s="526" t="s">
        <v>2390</v>
      </c>
      <c r="E263" s="526" t="s">
        <v>2391</v>
      </c>
      <c r="F263" s="530">
        <v>1</v>
      </c>
      <c r="G263" s="530">
        <v>1932.09</v>
      </c>
      <c r="H263" s="530">
        <v>0.33333333333333337</v>
      </c>
      <c r="I263" s="530">
        <v>1932.09</v>
      </c>
      <c r="J263" s="530">
        <v>3</v>
      </c>
      <c r="K263" s="530">
        <v>5796.2699999999995</v>
      </c>
      <c r="L263" s="530">
        <v>1</v>
      </c>
      <c r="M263" s="530">
        <v>1932.09</v>
      </c>
      <c r="N263" s="530"/>
      <c r="O263" s="530"/>
      <c r="P263" s="544"/>
      <c r="Q263" s="531"/>
    </row>
    <row r="264" spans="1:17" ht="14.4" customHeight="1" x14ac:dyDescent="0.3">
      <c r="A264" s="525" t="s">
        <v>2622</v>
      </c>
      <c r="B264" s="526" t="s">
        <v>2194</v>
      </c>
      <c r="C264" s="526" t="s">
        <v>2166</v>
      </c>
      <c r="D264" s="526" t="s">
        <v>2392</v>
      </c>
      <c r="E264" s="526" t="s">
        <v>2393</v>
      </c>
      <c r="F264" s="530"/>
      <c r="G264" s="530"/>
      <c r="H264" s="530"/>
      <c r="I264" s="530"/>
      <c r="J264" s="530">
        <v>8</v>
      </c>
      <c r="K264" s="530">
        <v>8222.08</v>
      </c>
      <c r="L264" s="530">
        <v>1</v>
      </c>
      <c r="M264" s="530">
        <v>1027.76</v>
      </c>
      <c r="N264" s="530">
        <v>2</v>
      </c>
      <c r="O264" s="530">
        <v>2055.52</v>
      </c>
      <c r="P264" s="544">
        <v>0.25</v>
      </c>
      <c r="Q264" s="531">
        <v>1027.76</v>
      </c>
    </row>
    <row r="265" spans="1:17" ht="14.4" customHeight="1" x14ac:dyDescent="0.3">
      <c r="A265" s="525" t="s">
        <v>2622</v>
      </c>
      <c r="B265" s="526" t="s">
        <v>2194</v>
      </c>
      <c r="C265" s="526" t="s">
        <v>2166</v>
      </c>
      <c r="D265" s="526" t="s">
        <v>2394</v>
      </c>
      <c r="E265" s="526" t="s">
        <v>2393</v>
      </c>
      <c r="F265" s="530">
        <v>8</v>
      </c>
      <c r="G265" s="530">
        <v>17134.8</v>
      </c>
      <c r="H265" s="530">
        <v>1.5999999999999999</v>
      </c>
      <c r="I265" s="530">
        <v>2141.85</v>
      </c>
      <c r="J265" s="530">
        <v>5</v>
      </c>
      <c r="K265" s="530">
        <v>10709.25</v>
      </c>
      <c r="L265" s="530">
        <v>1</v>
      </c>
      <c r="M265" s="530">
        <v>2141.85</v>
      </c>
      <c r="N265" s="530">
        <v>22</v>
      </c>
      <c r="O265" s="530">
        <v>47120.700000000004</v>
      </c>
      <c r="P265" s="544">
        <v>4.4000000000000004</v>
      </c>
      <c r="Q265" s="531">
        <v>2141.8500000000004</v>
      </c>
    </row>
    <row r="266" spans="1:17" ht="14.4" customHeight="1" x14ac:dyDescent="0.3">
      <c r="A266" s="525" t="s">
        <v>2622</v>
      </c>
      <c r="B266" s="526" t="s">
        <v>2194</v>
      </c>
      <c r="C266" s="526" t="s">
        <v>2166</v>
      </c>
      <c r="D266" s="526" t="s">
        <v>2395</v>
      </c>
      <c r="E266" s="526" t="s">
        <v>2396</v>
      </c>
      <c r="F266" s="530">
        <v>3</v>
      </c>
      <c r="G266" s="530">
        <v>25609.649999999998</v>
      </c>
      <c r="H266" s="530">
        <v>1.5</v>
      </c>
      <c r="I266" s="530">
        <v>8536.5499999999993</v>
      </c>
      <c r="J266" s="530">
        <v>2</v>
      </c>
      <c r="K266" s="530">
        <v>17073.099999999999</v>
      </c>
      <c r="L266" s="530">
        <v>1</v>
      </c>
      <c r="M266" s="530">
        <v>8536.5499999999993</v>
      </c>
      <c r="N266" s="530">
        <v>7</v>
      </c>
      <c r="O266" s="530">
        <v>59755.85</v>
      </c>
      <c r="P266" s="544">
        <v>3.5</v>
      </c>
      <c r="Q266" s="531">
        <v>8536.5499999999993</v>
      </c>
    </row>
    <row r="267" spans="1:17" ht="14.4" customHeight="1" x14ac:dyDescent="0.3">
      <c r="A267" s="525" t="s">
        <v>2622</v>
      </c>
      <c r="B267" s="526" t="s">
        <v>2194</v>
      </c>
      <c r="C267" s="526" t="s">
        <v>2166</v>
      </c>
      <c r="D267" s="526" t="s">
        <v>2215</v>
      </c>
      <c r="E267" s="526" t="s">
        <v>2216</v>
      </c>
      <c r="F267" s="530"/>
      <c r="G267" s="530"/>
      <c r="H267" s="530"/>
      <c r="I267" s="530"/>
      <c r="J267" s="530"/>
      <c r="K267" s="530"/>
      <c r="L267" s="530"/>
      <c r="M267" s="530"/>
      <c r="N267" s="530">
        <v>1</v>
      </c>
      <c r="O267" s="530">
        <v>1074.71</v>
      </c>
      <c r="P267" s="544"/>
      <c r="Q267" s="531">
        <v>1074.71</v>
      </c>
    </row>
    <row r="268" spans="1:17" ht="14.4" customHeight="1" x14ac:dyDescent="0.3">
      <c r="A268" s="525" t="s">
        <v>2622</v>
      </c>
      <c r="B268" s="526" t="s">
        <v>2194</v>
      </c>
      <c r="C268" s="526" t="s">
        <v>2166</v>
      </c>
      <c r="D268" s="526" t="s">
        <v>2623</v>
      </c>
      <c r="E268" s="526" t="s">
        <v>2624</v>
      </c>
      <c r="F268" s="530"/>
      <c r="G268" s="530"/>
      <c r="H268" s="530"/>
      <c r="I268" s="530"/>
      <c r="J268" s="530">
        <v>1</v>
      </c>
      <c r="K268" s="530">
        <v>55397.2</v>
      </c>
      <c r="L268" s="530">
        <v>1</v>
      </c>
      <c r="M268" s="530">
        <v>55397.2</v>
      </c>
      <c r="N268" s="530"/>
      <c r="O268" s="530"/>
      <c r="P268" s="544"/>
      <c r="Q268" s="531"/>
    </row>
    <row r="269" spans="1:17" ht="14.4" customHeight="1" x14ac:dyDescent="0.3">
      <c r="A269" s="525" t="s">
        <v>2622</v>
      </c>
      <c r="B269" s="526" t="s">
        <v>2194</v>
      </c>
      <c r="C269" s="526" t="s">
        <v>2166</v>
      </c>
      <c r="D269" s="526" t="s">
        <v>2401</v>
      </c>
      <c r="E269" s="526" t="s">
        <v>2402</v>
      </c>
      <c r="F269" s="530">
        <v>3</v>
      </c>
      <c r="G269" s="530">
        <v>6709.5</v>
      </c>
      <c r="H269" s="530">
        <v>1</v>
      </c>
      <c r="I269" s="530">
        <v>2236.5</v>
      </c>
      <c r="J269" s="530">
        <v>3</v>
      </c>
      <c r="K269" s="530">
        <v>6709.5</v>
      </c>
      <c r="L269" s="530">
        <v>1</v>
      </c>
      <c r="M269" s="530">
        <v>2236.5</v>
      </c>
      <c r="N269" s="530">
        <v>8</v>
      </c>
      <c r="O269" s="530">
        <v>17892</v>
      </c>
      <c r="P269" s="544">
        <v>2.6666666666666665</v>
      </c>
      <c r="Q269" s="531">
        <v>2236.5</v>
      </c>
    </row>
    <row r="270" spans="1:17" ht="14.4" customHeight="1" x14ac:dyDescent="0.3">
      <c r="A270" s="525" t="s">
        <v>2622</v>
      </c>
      <c r="B270" s="526" t="s">
        <v>2194</v>
      </c>
      <c r="C270" s="526" t="s">
        <v>2166</v>
      </c>
      <c r="D270" s="526" t="s">
        <v>2569</v>
      </c>
      <c r="E270" s="526" t="s">
        <v>2386</v>
      </c>
      <c r="F270" s="530"/>
      <c r="G270" s="530"/>
      <c r="H270" s="530"/>
      <c r="I270" s="530"/>
      <c r="J270" s="530">
        <v>1</v>
      </c>
      <c r="K270" s="530">
        <v>1446.97</v>
      </c>
      <c r="L270" s="530">
        <v>1</v>
      </c>
      <c r="M270" s="530">
        <v>1446.97</v>
      </c>
      <c r="N270" s="530">
        <v>2</v>
      </c>
      <c r="O270" s="530">
        <v>2893.94</v>
      </c>
      <c r="P270" s="544">
        <v>2</v>
      </c>
      <c r="Q270" s="531">
        <v>1446.97</v>
      </c>
    </row>
    <row r="271" spans="1:17" ht="14.4" customHeight="1" x14ac:dyDescent="0.3">
      <c r="A271" s="525" t="s">
        <v>2622</v>
      </c>
      <c r="B271" s="526" t="s">
        <v>2194</v>
      </c>
      <c r="C271" s="526" t="s">
        <v>2166</v>
      </c>
      <c r="D271" s="526" t="s">
        <v>2405</v>
      </c>
      <c r="E271" s="526" t="s">
        <v>2406</v>
      </c>
      <c r="F271" s="530">
        <v>11</v>
      </c>
      <c r="G271" s="530">
        <v>75798.58</v>
      </c>
      <c r="H271" s="530">
        <v>1.1000000000000001</v>
      </c>
      <c r="I271" s="530">
        <v>6890.78</v>
      </c>
      <c r="J271" s="530">
        <v>10</v>
      </c>
      <c r="K271" s="530">
        <v>68907.8</v>
      </c>
      <c r="L271" s="530">
        <v>1</v>
      </c>
      <c r="M271" s="530">
        <v>6890.7800000000007</v>
      </c>
      <c r="N271" s="530">
        <v>32</v>
      </c>
      <c r="O271" s="530">
        <v>220504.95999999999</v>
      </c>
      <c r="P271" s="544">
        <v>3.1999999999999997</v>
      </c>
      <c r="Q271" s="531">
        <v>6890.78</v>
      </c>
    </row>
    <row r="272" spans="1:17" ht="14.4" customHeight="1" x14ac:dyDescent="0.3">
      <c r="A272" s="525" t="s">
        <v>2622</v>
      </c>
      <c r="B272" s="526" t="s">
        <v>2194</v>
      </c>
      <c r="C272" s="526" t="s">
        <v>2166</v>
      </c>
      <c r="D272" s="526" t="s">
        <v>2570</v>
      </c>
      <c r="E272" s="526" t="s">
        <v>2571</v>
      </c>
      <c r="F272" s="530"/>
      <c r="G272" s="530"/>
      <c r="H272" s="530"/>
      <c r="I272" s="530"/>
      <c r="J272" s="530">
        <v>1</v>
      </c>
      <c r="K272" s="530">
        <v>19196.8</v>
      </c>
      <c r="L272" s="530">
        <v>1</v>
      </c>
      <c r="M272" s="530">
        <v>19196.8</v>
      </c>
      <c r="N272" s="530"/>
      <c r="O272" s="530"/>
      <c r="P272" s="544"/>
      <c r="Q272" s="531"/>
    </row>
    <row r="273" spans="1:17" ht="14.4" customHeight="1" x14ac:dyDescent="0.3">
      <c r="A273" s="525" t="s">
        <v>2622</v>
      </c>
      <c r="B273" s="526" t="s">
        <v>2194</v>
      </c>
      <c r="C273" s="526" t="s">
        <v>2166</v>
      </c>
      <c r="D273" s="526" t="s">
        <v>2413</v>
      </c>
      <c r="E273" s="526" t="s">
        <v>2414</v>
      </c>
      <c r="F273" s="530">
        <v>1</v>
      </c>
      <c r="G273" s="530">
        <v>1002.8</v>
      </c>
      <c r="H273" s="530">
        <v>0.33333333333333337</v>
      </c>
      <c r="I273" s="530">
        <v>1002.8</v>
      </c>
      <c r="J273" s="530">
        <v>3</v>
      </c>
      <c r="K273" s="530">
        <v>3008.3999999999996</v>
      </c>
      <c r="L273" s="530">
        <v>1</v>
      </c>
      <c r="M273" s="530">
        <v>1002.7999999999998</v>
      </c>
      <c r="N273" s="530">
        <v>10</v>
      </c>
      <c r="O273" s="530">
        <v>10028</v>
      </c>
      <c r="P273" s="544">
        <v>3.3333333333333339</v>
      </c>
      <c r="Q273" s="531">
        <v>1002.8</v>
      </c>
    </row>
    <row r="274" spans="1:17" ht="14.4" customHeight="1" x14ac:dyDescent="0.3">
      <c r="A274" s="525" t="s">
        <v>2622</v>
      </c>
      <c r="B274" s="526" t="s">
        <v>2194</v>
      </c>
      <c r="C274" s="526" t="s">
        <v>2166</v>
      </c>
      <c r="D274" s="526" t="s">
        <v>2415</v>
      </c>
      <c r="E274" s="526" t="s">
        <v>2416</v>
      </c>
      <c r="F274" s="530">
        <v>6</v>
      </c>
      <c r="G274" s="530">
        <v>45900</v>
      </c>
      <c r="H274" s="530"/>
      <c r="I274" s="530">
        <v>7650</v>
      </c>
      <c r="J274" s="530"/>
      <c r="K274" s="530"/>
      <c r="L274" s="530"/>
      <c r="M274" s="530"/>
      <c r="N274" s="530">
        <v>3</v>
      </c>
      <c r="O274" s="530">
        <v>22950</v>
      </c>
      <c r="P274" s="544"/>
      <c r="Q274" s="531">
        <v>7650</v>
      </c>
    </row>
    <row r="275" spans="1:17" ht="14.4" customHeight="1" x14ac:dyDescent="0.3">
      <c r="A275" s="525" t="s">
        <v>2622</v>
      </c>
      <c r="B275" s="526" t="s">
        <v>2194</v>
      </c>
      <c r="C275" s="526" t="s">
        <v>2166</v>
      </c>
      <c r="D275" s="526" t="s">
        <v>2419</v>
      </c>
      <c r="E275" s="526" t="s">
        <v>2420</v>
      </c>
      <c r="F275" s="530"/>
      <c r="G275" s="530"/>
      <c r="H275" s="530"/>
      <c r="I275" s="530"/>
      <c r="J275" s="530">
        <v>2</v>
      </c>
      <c r="K275" s="530">
        <v>26569.040000000001</v>
      </c>
      <c r="L275" s="530">
        <v>1</v>
      </c>
      <c r="M275" s="530">
        <v>13284.52</v>
      </c>
      <c r="N275" s="530"/>
      <c r="O275" s="530"/>
      <c r="P275" s="544"/>
      <c r="Q275" s="531"/>
    </row>
    <row r="276" spans="1:17" ht="14.4" customHeight="1" x14ac:dyDescent="0.3">
      <c r="A276" s="525" t="s">
        <v>2622</v>
      </c>
      <c r="B276" s="526" t="s">
        <v>2194</v>
      </c>
      <c r="C276" s="526" t="s">
        <v>2166</v>
      </c>
      <c r="D276" s="526" t="s">
        <v>2423</v>
      </c>
      <c r="E276" s="526" t="s">
        <v>2424</v>
      </c>
      <c r="F276" s="530"/>
      <c r="G276" s="530"/>
      <c r="H276" s="530"/>
      <c r="I276" s="530"/>
      <c r="J276" s="530"/>
      <c r="K276" s="530"/>
      <c r="L276" s="530"/>
      <c r="M276" s="530"/>
      <c r="N276" s="530">
        <v>2</v>
      </c>
      <c r="O276" s="530">
        <v>1594</v>
      </c>
      <c r="P276" s="544"/>
      <c r="Q276" s="531">
        <v>797</v>
      </c>
    </row>
    <row r="277" spans="1:17" ht="14.4" customHeight="1" x14ac:dyDescent="0.3">
      <c r="A277" s="525" t="s">
        <v>2622</v>
      </c>
      <c r="B277" s="526" t="s">
        <v>2194</v>
      </c>
      <c r="C277" s="526" t="s">
        <v>2166</v>
      </c>
      <c r="D277" s="526" t="s">
        <v>2591</v>
      </c>
      <c r="E277" s="526" t="s">
        <v>2592</v>
      </c>
      <c r="F277" s="530"/>
      <c r="G277" s="530"/>
      <c r="H277" s="530"/>
      <c r="I277" s="530"/>
      <c r="J277" s="530">
        <v>1</v>
      </c>
      <c r="K277" s="530">
        <v>2974.36</v>
      </c>
      <c r="L277" s="530">
        <v>1</v>
      </c>
      <c r="M277" s="530">
        <v>2974.36</v>
      </c>
      <c r="N277" s="530"/>
      <c r="O277" s="530"/>
      <c r="P277" s="544"/>
      <c r="Q277" s="531"/>
    </row>
    <row r="278" spans="1:17" ht="14.4" customHeight="1" x14ac:dyDescent="0.3">
      <c r="A278" s="525" t="s">
        <v>2622</v>
      </c>
      <c r="B278" s="526" t="s">
        <v>2194</v>
      </c>
      <c r="C278" s="526" t="s">
        <v>2166</v>
      </c>
      <c r="D278" s="526" t="s">
        <v>2425</v>
      </c>
      <c r="E278" s="526" t="s">
        <v>2426</v>
      </c>
      <c r="F278" s="530"/>
      <c r="G278" s="530"/>
      <c r="H278" s="530"/>
      <c r="I278" s="530"/>
      <c r="J278" s="530">
        <v>1</v>
      </c>
      <c r="K278" s="530">
        <v>5259.23</v>
      </c>
      <c r="L278" s="530">
        <v>1</v>
      </c>
      <c r="M278" s="530">
        <v>5259.23</v>
      </c>
      <c r="N278" s="530"/>
      <c r="O278" s="530"/>
      <c r="P278" s="544"/>
      <c r="Q278" s="531"/>
    </row>
    <row r="279" spans="1:17" ht="14.4" customHeight="1" x14ac:dyDescent="0.3">
      <c r="A279" s="525" t="s">
        <v>2622</v>
      </c>
      <c r="B279" s="526" t="s">
        <v>2194</v>
      </c>
      <c r="C279" s="526" t="s">
        <v>2166</v>
      </c>
      <c r="D279" s="526" t="s">
        <v>2427</v>
      </c>
      <c r="E279" s="526" t="s">
        <v>2428</v>
      </c>
      <c r="F279" s="530"/>
      <c r="G279" s="530"/>
      <c r="H279" s="530"/>
      <c r="I279" s="530"/>
      <c r="J279" s="530">
        <v>1</v>
      </c>
      <c r="K279" s="530">
        <v>1497.44</v>
      </c>
      <c r="L279" s="530">
        <v>1</v>
      </c>
      <c r="M279" s="530">
        <v>1497.44</v>
      </c>
      <c r="N279" s="530"/>
      <c r="O279" s="530"/>
      <c r="P279" s="544"/>
      <c r="Q279" s="531"/>
    </row>
    <row r="280" spans="1:17" ht="14.4" customHeight="1" x14ac:dyDescent="0.3">
      <c r="A280" s="525" t="s">
        <v>2622</v>
      </c>
      <c r="B280" s="526" t="s">
        <v>2194</v>
      </c>
      <c r="C280" s="526" t="s">
        <v>2166</v>
      </c>
      <c r="D280" s="526" t="s">
        <v>2625</v>
      </c>
      <c r="E280" s="526" t="s">
        <v>2626</v>
      </c>
      <c r="F280" s="530"/>
      <c r="G280" s="530"/>
      <c r="H280" s="530"/>
      <c r="I280" s="530"/>
      <c r="J280" s="530">
        <v>1</v>
      </c>
      <c r="K280" s="530">
        <v>4041.82</v>
      </c>
      <c r="L280" s="530">
        <v>1</v>
      </c>
      <c r="M280" s="530">
        <v>4041.82</v>
      </c>
      <c r="N280" s="530"/>
      <c r="O280" s="530"/>
      <c r="P280" s="544"/>
      <c r="Q280" s="531"/>
    </row>
    <row r="281" spans="1:17" ht="14.4" customHeight="1" x14ac:dyDescent="0.3">
      <c r="A281" s="525" t="s">
        <v>2622</v>
      </c>
      <c r="B281" s="526" t="s">
        <v>2194</v>
      </c>
      <c r="C281" s="526" t="s">
        <v>2166</v>
      </c>
      <c r="D281" s="526" t="s">
        <v>2429</v>
      </c>
      <c r="E281" s="526" t="s">
        <v>2430</v>
      </c>
      <c r="F281" s="530"/>
      <c r="G281" s="530"/>
      <c r="H281" s="530"/>
      <c r="I281" s="530"/>
      <c r="J281" s="530">
        <v>1</v>
      </c>
      <c r="K281" s="530">
        <v>605.65</v>
      </c>
      <c r="L281" s="530">
        <v>1</v>
      </c>
      <c r="M281" s="530">
        <v>605.65</v>
      </c>
      <c r="N281" s="530"/>
      <c r="O281" s="530"/>
      <c r="P281" s="544"/>
      <c r="Q281" s="531"/>
    </row>
    <row r="282" spans="1:17" ht="14.4" customHeight="1" x14ac:dyDescent="0.3">
      <c r="A282" s="525" t="s">
        <v>2622</v>
      </c>
      <c r="B282" s="526" t="s">
        <v>2194</v>
      </c>
      <c r="C282" s="526" t="s">
        <v>2166</v>
      </c>
      <c r="D282" s="526" t="s">
        <v>2435</v>
      </c>
      <c r="E282" s="526" t="s">
        <v>2436</v>
      </c>
      <c r="F282" s="530"/>
      <c r="G282" s="530"/>
      <c r="H282" s="530"/>
      <c r="I282" s="530"/>
      <c r="J282" s="530">
        <v>4</v>
      </c>
      <c r="K282" s="530">
        <v>3324.64</v>
      </c>
      <c r="L282" s="530">
        <v>1</v>
      </c>
      <c r="M282" s="530">
        <v>831.16</v>
      </c>
      <c r="N282" s="530">
        <v>4</v>
      </c>
      <c r="O282" s="530">
        <v>3324.64</v>
      </c>
      <c r="P282" s="544">
        <v>1</v>
      </c>
      <c r="Q282" s="531">
        <v>831.16</v>
      </c>
    </row>
    <row r="283" spans="1:17" ht="14.4" customHeight="1" x14ac:dyDescent="0.3">
      <c r="A283" s="525" t="s">
        <v>2622</v>
      </c>
      <c r="B283" s="526" t="s">
        <v>2194</v>
      </c>
      <c r="C283" s="526" t="s">
        <v>2166</v>
      </c>
      <c r="D283" s="526" t="s">
        <v>2437</v>
      </c>
      <c r="E283" s="526" t="s">
        <v>2436</v>
      </c>
      <c r="F283" s="530">
        <v>2</v>
      </c>
      <c r="G283" s="530">
        <v>1776.12</v>
      </c>
      <c r="H283" s="530">
        <v>2</v>
      </c>
      <c r="I283" s="530">
        <v>888.06</v>
      </c>
      <c r="J283" s="530">
        <v>1</v>
      </c>
      <c r="K283" s="530">
        <v>888.06</v>
      </c>
      <c r="L283" s="530">
        <v>1</v>
      </c>
      <c r="M283" s="530">
        <v>888.06</v>
      </c>
      <c r="N283" s="530"/>
      <c r="O283" s="530"/>
      <c r="P283" s="544"/>
      <c r="Q283" s="531"/>
    </row>
    <row r="284" spans="1:17" ht="14.4" customHeight="1" x14ac:dyDescent="0.3">
      <c r="A284" s="525" t="s">
        <v>2622</v>
      </c>
      <c r="B284" s="526" t="s">
        <v>2194</v>
      </c>
      <c r="C284" s="526" t="s">
        <v>2166</v>
      </c>
      <c r="D284" s="526" t="s">
        <v>2438</v>
      </c>
      <c r="E284" s="526" t="s">
        <v>2439</v>
      </c>
      <c r="F284" s="530"/>
      <c r="G284" s="530"/>
      <c r="H284" s="530"/>
      <c r="I284" s="530"/>
      <c r="J284" s="530">
        <v>2</v>
      </c>
      <c r="K284" s="530">
        <v>1776.12</v>
      </c>
      <c r="L284" s="530">
        <v>1</v>
      </c>
      <c r="M284" s="530">
        <v>888.06</v>
      </c>
      <c r="N284" s="530"/>
      <c r="O284" s="530"/>
      <c r="P284" s="544"/>
      <c r="Q284" s="531"/>
    </row>
    <row r="285" spans="1:17" ht="14.4" customHeight="1" x14ac:dyDescent="0.3">
      <c r="A285" s="525" t="s">
        <v>2622</v>
      </c>
      <c r="B285" s="526" t="s">
        <v>2194</v>
      </c>
      <c r="C285" s="526" t="s">
        <v>2166</v>
      </c>
      <c r="D285" s="526" t="s">
        <v>2597</v>
      </c>
      <c r="E285" s="526" t="s">
        <v>2598</v>
      </c>
      <c r="F285" s="530">
        <v>1</v>
      </c>
      <c r="G285" s="530">
        <v>1093.8800000000001</v>
      </c>
      <c r="H285" s="530"/>
      <c r="I285" s="530">
        <v>1093.8800000000001</v>
      </c>
      <c r="J285" s="530"/>
      <c r="K285" s="530"/>
      <c r="L285" s="530"/>
      <c r="M285" s="530"/>
      <c r="N285" s="530"/>
      <c r="O285" s="530"/>
      <c r="P285" s="544"/>
      <c r="Q285" s="531"/>
    </row>
    <row r="286" spans="1:17" ht="14.4" customHeight="1" x14ac:dyDescent="0.3">
      <c r="A286" s="525" t="s">
        <v>2622</v>
      </c>
      <c r="B286" s="526" t="s">
        <v>2194</v>
      </c>
      <c r="C286" s="526" t="s">
        <v>2166</v>
      </c>
      <c r="D286" s="526" t="s">
        <v>2442</v>
      </c>
      <c r="E286" s="526" t="s">
        <v>2443</v>
      </c>
      <c r="F286" s="530"/>
      <c r="G286" s="530"/>
      <c r="H286" s="530"/>
      <c r="I286" s="530"/>
      <c r="J286" s="530">
        <v>1</v>
      </c>
      <c r="K286" s="530">
        <v>1312.14</v>
      </c>
      <c r="L286" s="530">
        <v>1</v>
      </c>
      <c r="M286" s="530">
        <v>1312.14</v>
      </c>
      <c r="N286" s="530"/>
      <c r="O286" s="530"/>
      <c r="P286" s="544"/>
      <c r="Q286" s="531"/>
    </row>
    <row r="287" spans="1:17" ht="14.4" customHeight="1" x14ac:dyDescent="0.3">
      <c r="A287" s="525" t="s">
        <v>2622</v>
      </c>
      <c r="B287" s="526" t="s">
        <v>2194</v>
      </c>
      <c r="C287" s="526" t="s">
        <v>2166</v>
      </c>
      <c r="D287" s="526" t="s">
        <v>2601</v>
      </c>
      <c r="E287" s="526" t="s">
        <v>2602</v>
      </c>
      <c r="F287" s="530"/>
      <c r="G287" s="530"/>
      <c r="H287" s="530"/>
      <c r="I287" s="530"/>
      <c r="J287" s="530"/>
      <c r="K287" s="530"/>
      <c r="L287" s="530"/>
      <c r="M287" s="530"/>
      <c r="N287" s="530">
        <v>1</v>
      </c>
      <c r="O287" s="530">
        <v>3644.58</v>
      </c>
      <c r="P287" s="544"/>
      <c r="Q287" s="531">
        <v>3644.58</v>
      </c>
    </row>
    <row r="288" spans="1:17" ht="14.4" customHeight="1" x14ac:dyDescent="0.3">
      <c r="A288" s="525" t="s">
        <v>2622</v>
      </c>
      <c r="B288" s="526" t="s">
        <v>2194</v>
      </c>
      <c r="C288" s="526" t="s">
        <v>2166</v>
      </c>
      <c r="D288" s="526" t="s">
        <v>2446</v>
      </c>
      <c r="E288" s="526" t="s">
        <v>2447</v>
      </c>
      <c r="F288" s="530">
        <v>8</v>
      </c>
      <c r="G288" s="530">
        <v>9170.64</v>
      </c>
      <c r="H288" s="530">
        <v>0.88888888888888884</v>
      </c>
      <c r="I288" s="530">
        <v>1146.33</v>
      </c>
      <c r="J288" s="530">
        <v>9</v>
      </c>
      <c r="K288" s="530">
        <v>10316.969999999999</v>
      </c>
      <c r="L288" s="530">
        <v>1</v>
      </c>
      <c r="M288" s="530">
        <v>1146.33</v>
      </c>
      <c r="N288" s="530">
        <v>21</v>
      </c>
      <c r="O288" s="530">
        <v>24072.93</v>
      </c>
      <c r="P288" s="544">
        <v>2.3333333333333335</v>
      </c>
      <c r="Q288" s="531">
        <v>1146.33</v>
      </c>
    </row>
    <row r="289" spans="1:17" ht="14.4" customHeight="1" x14ac:dyDescent="0.3">
      <c r="A289" s="525" t="s">
        <v>2622</v>
      </c>
      <c r="B289" s="526" t="s">
        <v>2194</v>
      </c>
      <c r="C289" s="526" t="s">
        <v>2166</v>
      </c>
      <c r="D289" s="526" t="s">
        <v>2448</v>
      </c>
      <c r="E289" s="526" t="s">
        <v>2449</v>
      </c>
      <c r="F289" s="530">
        <v>7</v>
      </c>
      <c r="G289" s="530">
        <v>2513.6999999999998</v>
      </c>
      <c r="H289" s="530">
        <v>1.4</v>
      </c>
      <c r="I289" s="530">
        <v>359.09999999999997</v>
      </c>
      <c r="J289" s="530">
        <v>5</v>
      </c>
      <c r="K289" s="530">
        <v>1795.5</v>
      </c>
      <c r="L289" s="530">
        <v>1</v>
      </c>
      <c r="M289" s="530">
        <v>359.1</v>
      </c>
      <c r="N289" s="530">
        <v>9</v>
      </c>
      <c r="O289" s="530">
        <v>3231.8999999999996</v>
      </c>
      <c r="P289" s="544">
        <v>1.7999999999999998</v>
      </c>
      <c r="Q289" s="531">
        <v>359.09999999999997</v>
      </c>
    </row>
    <row r="290" spans="1:17" ht="14.4" customHeight="1" x14ac:dyDescent="0.3">
      <c r="A290" s="525" t="s">
        <v>2622</v>
      </c>
      <c r="B290" s="526" t="s">
        <v>2194</v>
      </c>
      <c r="C290" s="526" t="s">
        <v>2166</v>
      </c>
      <c r="D290" s="526" t="s">
        <v>2167</v>
      </c>
      <c r="E290" s="526" t="s">
        <v>2168</v>
      </c>
      <c r="F290" s="530">
        <v>1</v>
      </c>
      <c r="G290" s="530">
        <v>893.9</v>
      </c>
      <c r="H290" s="530">
        <v>1</v>
      </c>
      <c r="I290" s="530">
        <v>893.9</v>
      </c>
      <c r="J290" s="530">
        <v>1</v>
      </c>
      <c r="K290" s="530">
        <v>893.9</v>
      </c>
      <c r="L290" s="530">
        <v>1</v>
      </c>
      <c r="M290" s="530">
        <v>893.9</v>
      </c>
      <c r="N290" s="530">
        <v>1</v>
      </c>
      <c r="O290" s="530">
        <v>893.9</v>
      </c>
      <c r="P290" s="544">
        <v>1</v>
      </c>
      <c r="Q290" s="531">
        <v>893.9</v>
      </c>
    </row>
    <row r="291" spans="1:17" ht="14.4" customHeight="1" x14ac:dyDescent="0.3">
      <c r="A291" s="525" t="s">
        <v>2622</v>
      </c>
      <c r="B291" s="526" t="s">
        <v>2194</v>
      </c>
      <c r="C291" s="526" t="s">
        <v>2166</v>
      </c>
      <c r="D291" s="526" t="s">
        <v>2225</v>
      </c>
      <c r="E291" s="526" t="s">
        <v>2226</v>
      </c>
      <c r="F291" s="530"/>
      <c r="G291" s="530"/>
      <c r="H291" s="530"/>
      <c r="I291" s="530"/>
      <c r="J291" s="530">
        <v>1</v>
      </c>
      <c r="K291" s="530">
        <v>893.9</v>
      </c>
      <c r="L291" s="530">
        <v>1</v>
      </c>
      <c r="M291" s="530">
        <v>893.9</v>
      </c>
      <c r="N291" s="530"/>
      <c r="O291" s="530"/>
      <c r="P291" s="544"/>
      <c r="Q291" s="531"/>
    </row>
    <row r="292" spans="1:17" ht="14.4" customHeight="1" x14ac:dyDescent="0.3">
      <c r="A292" s="525" t="s">
        <v>2622</v>
      </c>
      <c r="B292" s="526" t="s">
        <v>2194</v>
      </c>
      <c r="C292" s="526" t="s">
        <v>2166</v>
      </c>
      <c r="D292" s="526" t="s">
        <v>2450</v>
      </c>
      <c r="E292" s="526" t="s">
        <v>2451</v>
      </c>
      <c r="F292" s="530"/>
      <c r="G292" s="530"/>
      <c r="H292" s="530"/>
      <c r="I292" s="530"/>
      <c r="J292" s="530">
        <v>2</v>
      </c>
      <c r="K292" s="530">
        <v>33663.379999999997</v>
      </c>
      <c r="L292" s="530">
        <v>1</v>
      </c>
      <c r="M292" s="530">
        <v>16831.689999999999</v>
      </c>
      <c r="N292" s="530">
        <v>1</v>
      </c>
      <c r="O292" s="530">
        <v>16831.689999999999</v>
      </c>
      <c r="P292" s="544">
        <v>0.5</v>
      </c>
      <c r="Q292" s="531">
        <v>16831.689999999999</v>
      </c>
    </row>
    <row r="293" spans="1:17" ht="14.4" customHeight="1" x14ac:dyDescent="0.3">
      <c r="A293" s="525" t="s">
        <v>2622</v>
      </c>
      <c r="B293" s="526" t="s">
        <v>2194</v>
      </c>
      <c r="C293" s="526" t="s">
        <v>2166</v>
      </c>
      <c r="D293" s="526" t="s">
        <v>2454</v>
      </c>
      <c r="E293" s="526" t="s">
        <v>2455</v>
      </c>
      <c r="F293" s="530">
        <v>1</v>
      </c>
      <c r="G293" s="530">
        <v>5200.68</v>
      </c>
      <c r="H293" s="530">
        <v>1</v>
      </c>
      <c r="I293" s="530">
        <v>5200.68</v>
      </c>
      <c r="J293" s="530">
        <v>1</v>
      </c>
      <c r="K293" s="530">
        <v>5200.68</v>
      </c>
      <c r="L293" s="530">
        <v>1</v>
      </c>
      <c r="M293" s="530">
        <v>5200.68</v>
      </c>
      <c r="N293" s="530"/>
      <c r="O293" s="530"/>
      <c r="P293" s="544"/>
      <c r="Q293" s="531"/>
    </row>
    <row r="294" spans="1:17" ht="14.4" customHeight="1" x14ac:dyDescent="0.3">
      <c r="A294" s="525" t="s">
        <v>2622</v>
      </c>
      <c r="B294" s="526" t="s">
        <v>2194</v>
      </c>
      <c r="C294" s="526" t="s">
        <v>2166</v>
      </c>
      <c r="D294" s="526" t="s">
        <v>2456</v>
      </c>
      <c r="E294" s="526" t="s">
        <v>2457</v>
      </c>
      <c r="F294" s="530">
        <v>11</v>
      </c>
      <c r="G294" s="530">
        <v>72458.429999999993</v>
      </c>
      <c r="H294" s="530">
        <v>1.2222222222222221</v>
      </c>
      <c r="I294" s="530">
        <v>6587.1299999999992</v>
      </c>
      <c r="J294" s="530">
        <v>9</v>
      </c>
      <c r="K294" s="530">
        <v>59284.17</v>
      </c>
      <c r="L294" s="530">
        <v>1</v>
      </c>
      <c r="M294" s="530">
        <v>6587.13</v>
      </c>
      <c r="N294" s="530">
        <v>20</v>
      </c>
      <c r="O294" s="530">
        <v>131742.59999999998</v>
      </c>
      <c r="P294" s="544">
        <v>2.2222222222222219</v>
      </c>
      <c r="Q294" s="531">
        <v>6587.1299999999992</v>
      </c>
    </row>
    <row r="295" spans="1:17" ht="14.4" customHeight="1" x14ac:dyDescent="0.3">
      <c r="A295" s="525" t="s">
        <v>2622</v>
      </c>
      <c r="B295" s="526" t="s">
        <v>2194</v>
      </c>
      <c r="C295" s="526" t="s">
        <v>2166</v>
      </c>
      <c r="D295" s="526" t="s">
        <v>2227</v>
      </c>
      <c r="E295" s="526" t="s">
        <v>2228</v>
      </c>
      <c r="F295" s="530"/>
      <c r="G295" s="530"/>
      <c r="H295" s="530"/>
      <c r="I295" s="530"/>
      <c r="J295" s="530">
        <v>1</v>
      </c>
      <c r="K295" s="530">
        <v>1841.62</v>
      </c>
      <c r="L295" s="530">
        <v>1</v>
      </c>
      <c r="M295" s="530">
        <v>1841.62</v>
      </c>
      <c r="N295" s="530"/>
      <c r="O295" s="530"/>
      <c r="P295" s="544"/>
      <c r="Q295" s="531"/>
    </row>
    <row r="296" spans="1:17" ht="14.4" customHeight="1" x14ac:dyDescent="0.3">
      <c r="A296" s="525" t="s">
        <v>2622</v>
      </c>
      <c r="B296" s="526" t="s">
        <v>2194</v>
      </c>
      <c r="C296" s="526" t="s">
        <v>2166</v>
      </c>
      <c r="D296" s="526" t="s">
        <v>2171</v>
      </c>
      <c r="E296" s="526" t="s">
        <v>2172</v>
      </c>
      <c r="F296" s="530"/>
      <c r="G296" s="530"/>
      <c r="H296" s="530"/>
      <c r="I296" s="530"/>
      <c r="J296" s="530"/>
      <c r="K296" s="530"/>
      <c r="L296" s="530"/>
      <c r="M296" s="530"/>
      <c r="N296" s="530">
        <v>2</v>
      </c>
      <c r="O296" s="530">
        <v>1022</v>
      </c>
      <c r="P296" s="544"/>
      <c r="Q296" s="531">
        <v>511</v>
      </c>
    </row>
    <row r="297" spans="1:17" ht="14.4" customHeight="1" x14ac:dyDescent="0.3">
      <c r="A297" s="525" t="s">
        <v>2622</v>
      </c>
      <c r="B297" s="526" t="s">
        <v>2194</v>
      </c>
      <c r="C297" s="526" t="s">
        <v>2166</v>
      </c>
      <c r="D297" s="526" t="s">
        <v>2466</v>
      </c>
      <c r="E297" s="526" t="s">
        <v>2467</v>
      </c>
      <c r="F297" s="530"/>
      <c r="G297" s="530"/>
      <c r="H297" s="530"/>
      <c r="I297" s="530"/>
      <c r="J297" s="530">
        <v>2</v>
      </c>
      <c r="K297" s="530">
        <v>8720</v>
      </c>
      <c r="L297" s="530">
        <v>1</v>
      </c>
      <c r="M297" s="530">
        <v>4360</v>
      </c>
      <c r="N297" s="530">
        <v>4</v>
      </c>
      <c r="O297" s="530">
        <v>17440</v>
      </c>
      <c r="P297" s="544">
        <v>2</v>
      </c>
      <c r="Q297" s="531">
        <v>4360</v>
      </c>
    </row>
    <row r="298" spans="1:17" ht="14.4" customHeight="1" x14ac:dyDescent="0.3">
      <c r="A298" s="525" t="s">
        <v>2622</v>
      </c>
      <c r="B298" s="526" t="s">
        <v>2194</v>
      </c>
      <c r="C298" s="526" t="s">
        <v>2166</v>
      </c>
      <c r="D298" s="526" t="s">
        <v>2468</v>
      </c>
      <c r="E298" s="526" t="s">
        <v>2469</v>
      </c>
      <c r="F298" s="530">
        <v>1</v>
      </c>
      <c r="G298" s="530">
        <v>3106.5</v>
      </c>
      <c r="H298" s="530"/>
      <c r="I298" s="530">
        <v>3106.5</v>
      </c>
      <c r="J298" s="530"/>
      <c r="K298" s="530"/>
      <c r="L298" s="530"/>
      <c r="M298" s="530"/>
      <c r="N298" s="530"/>
      <c r="O298" s="530"/>
      <c r="P298" s="544"/>
      <c r="Q298" s="531"/>
    </row>
    <row r="299" spans="1:17" ht="14.4" customHeight="1" x14ac:dyDescent="0.3">
      <c r="A299" s="525" t="s">
        <v>2622</v>
      </c>
      <c r="B299" s="526" t="s">
        <v>2194</v>
      </c>
      <c r="C299" s="526" t="s">
        <v>2166</v>
      </c>
      <c r="D299" s="526" t="s">
        <v>2231</v>
      </c>
      <c r="E299" s="526" t="s">
        <v>2232</v>
      </c>
      <c r="F299" s="530"/>
      <c r="G299" s="530"/>
      <c r="H299" s="530"/>
      <c r="I299" s="530"/>
      <c r="J299" s="530">
        <v>1</v>
      </c>
      <c r="K299" s="530">
        <v>26500.21</v>
      </c>
      <c r="L299" s="530">
        <v>1</v>
      </c>
      <c r="M299" s="530">
        <v>26500.21</v>
      </c>
      <c r="N299" s="530">
        <v>1</v>
      </c>
      <c r="O299" s="530">
        <v>26500.21</v>
      </c>
      <c r="P299" s="544">
        <v>1</v>
      </c>
      <c r="Q299" s="531">
        <v>26500.21</v>
      </c>
    </row>
    <row r="300" spans="1:17" ht="14.4" customHeight="1" x14ac:dyDescent="0.3">
      <c r="A300" s="525" t="s">
        <v>2622</v>
      </c>
      <c r="B300" s="526" t="s">
        <v>2194</v>
      </c>
      <c r="C300" s="526" t="s">
        <v>2166</v>
      </c>
      <c r="D300" s="526" t="s">
        <v>2470</v>
      </c>
      <c r="E300" s="526" t="s">
        <v>2471</v>
      </c>
      <c r="F300" s="530"/>
      <c r="G300" s="530"/>
      <c r="H300" s="530"/>
      <c r="I300" s="530"/>
      <c r="J300" s="530"/>
      <c r="K300" s="530"/>
      <c r="L300" s="530"/>
      <c r="M300" s="530"/>
      <c r="N300" s="530">
        <v>5</v>
      </c>
      <c r="O300" s="530">
        <v>1904.3000000000002</v>
      </c>
      <c r="P300" s="544"/>
      <c r="Q300" s="531">
        <v>380.86</v>
      </c>
    </row>
    <row r="301" spans="1:17" ht="14.4" customHeight="1" x14ac:dyDescent="0.3">
      <c r="A301" s="525" t="s">
        <v>2622</v>
      </c>
      <c r="B301" s="526" t="s">
        <v>2194</v>
      </c>
      <c r="C301" s="526" t="s">
        <v>2166</v>
      </c>
      <c r="D301" s="526" t="s">
        <v>2233</v>
      </c>
      <c r="E301" s="526" t="s">
        <v>2234</v>
      </c>
      <c r="F301" s="530"/>
      <c r="G301" s="530"/>
      <c r="H301" s="530"/>
      <c r="I301" s="530"/>
      <c r="J301" s="530">
        <v>2</v>
      </c>
      <c r="K301" s="530">
        <v>2170.4</v>
      </c>
      <c r="L301" s="530">
        <v>1</v>
      </c>
      <c r="M301" s="530">
        <v>1085.2</v>
      </c>
      <c r="N301" s="530"/>
      <c r="O301" s="530"/>
      <c r="P301" s="544"/>
      <c r="Q301" s="531"/>
    </row>
    <row r="302" spans="1:17" ht="14.4" customHeight="1" x14ac:dyDescent="0.3">
      <c r="A302" s="525" t="s">
        <v>2622</v>
      </c>
      <c r="B302" s="526" t="s">
        <v>2194</v>
      </c>
      <c r="C302" s="526" t="s">
        <v>2166</v>
      </c>
      <c r="D302" s="526" t="s">
        <v>2482</v>
      </c>
      <c r="E302" s="526" t="s">
        <v>2483</v>
      </c>
      <c r="F302" s="530">
        <v>1</v>
      </c>
      <c r="G302" s="530">
        <v>17527.810000000001</v>
      </c>
      <c r="H302" s="530">
        <v>1</v>
      </c>
      <c r="I302" s="530">
        <v>17527.810000000001</v>
      </c>
      <c r="J302" s="530">
        <v>1</v>
      </c>
      <c r="K302" s="530">
        <v>17527.810000000001</v>
      </c>
      <c r="L302" s="530">
        <v>1</v>
      </c>
      <c r="M302" s="530">
        <v>17527.810000000001</v>
      </c>
      <c r="N302" s="530">
        <v>1</v>
      </c>
      <c r="O302" s="530">
        <v>17527.810000000001</v>
      </c>
      <c r="P302" s="544">
        <v>1</v>
      </c>
      <c r="Q302" s="531">
        <v>17527.810000000001</v>
      </c>
    </row>
    <row r="303" spans="1:17" ht="14.4" customHeight="1" x14ac:dyDescent="0.3">
      <c r="A303" s="525" t="s">
        <v>2622</v>
      </c>
      <c r="B303" s="526" t="s">
        <v>2194</v>
      </c>
      <c r="C303" s="526" t="s">
        <v>2166</v>
      </c>
      <c r="D303" s="526" t="s">
        <v>2484</v>
      </c>
      <c r="E303" s="526" t="s">
        <v>2485</v>
      </c>
      <c r="F303" s="530"/>
      <c r="G303" s="530"/>
      <c r="H303" s="530"/>
      <c r="I303" s="530"/>
      <c r="J303" s="530">
        <v>2</v>
      </c>
      <c r="K303" s="530">
        <v>620</v>
      </c>
      <c r="L303" s="530">
        <v>1</v>
      </c>
      <c r="M303" s="530">
        <v>310</v>
      </c>
      <c r="N303" s="530">
        <v>6</v>
      </c>
      <c r="O303" s="530">
        <v>1860</v>
      </c>
      <c r="P303" s="544">
        <v>3</v>
      </c>
      <c r="Q303" s="531">
        <v>310</v>
      </c>
    </row>
    <row r="304" spans="1:17" ht="14.4" customHeight="1" x14ac:dyDescent="0.3">
      <c r="A304" s="525" t="s">
        <v>2622</v>
      </c>
      <c r="B304" s="526" t="s">
        <v>2194</v>
      </c>
      <c r="C304" s="526" t="s">
        <v>2166</v>
      </c>
      <c r="D304" s="526" t="s">
        <v>2486</v>
      </c>
      <c r="E304" s="526" t="s">
        <v>2487</v>
      </c>
      <c r="F304" s="530">
        <v>1</v>
      </c>
      <c r="G304" s="530">
        <v>658.4</v>
      </c>
      <c r="H304" s="530"/>
      <c r="I304" s="530">
        <v>658.4</v>
      </c>
      <c r="J304" s="530"/>
      <c r="K304" s="530"/>
      <c r="L304" s="530"/>
      <c r="M304" s="530"/>
      <c r="N304" s="530"/>
      <c r="O304" s="530"/>
      <c r="P304" s="544"/>
      <c r="Q304" s="531"/>
    </row>
    <row r="305" spans="1:17" ht="14.4" customHeight="1" x14ac:dyDescent="0.3">
      <c r="A305" s="525" t="s">
        <v>2622</v>
      </c>
      <c r="B305" s="526" t="s">
        <v>2194</v>
      </c>
      <c r="C305" s="526" t="s">
        <v>2175</v>
      </c>
      <c r="D305" s="526" t="s">
        <v>2176</v>
      </c>
      <c r="E305" s="526" t="s">
        <v>2177</v>
      </c>
      <c r="F305" s="530"/>
      <c r="G305" s="530"/>
      <c r="H305" s="530"/>
      <c r="I305" s="530"/>
      <c r="J305" s="530"/>
      <c r="K305" s="530"/>
      <c r="L305" s="530"/>
      <c r="M305" s="530"/>
      <c r="N305" s="530">
        <v>1</v>
      </c>
      <c r="O305" s="530">
        <v>37</v>
      </c>
      <c r="P305" s="544"/>
      <c r="Q305" s="531">
        <v>37</v>
      </c>
    </row>
    <row r="306" spans="1:17" ht="14.4" customHeight="1" x14ac:dyDescent="0.3">
      <c r="A306" s="525" t="s">
        <v>2622</v>
      </c>
      <c r="B306" s="526" t="s">
        <v>2194</v>
      </c>
      <c r="C306" s="526" t="s">
        <v>2175</v>
      </c>
      <c r="D306" s="526" t="s">
        <v>2243</v>
      </c>
      <c r="E306" s="526" t="s">
        <v>2244</v>
      </c>
      <c r="F306" s="530">
        <v>41</v>
      </c>
      <c r="G306" s="530">
        <v>8487</v>
      </c>
      <c r="H306" s="530">
        <v>0.88544600938967133</v>
      </c>
      <c r="I306" s="530">
        <v>207</v>
      </c>
      <c r="J306" s="530">
        <v>45</v>
      </c>
      <c r="K306" s="530">
        <v>9585</v>
      </c>
      <c r="L306" s="530">
        <v>1</v>
      </c>
      <c r="M306" s="530">
        <v>213</v>
      </c>
      <c r="N306" s="530">
        <v>38</v>
      </c>
      <c r="O306" s="530">
        <v>8094</v>
      </c>
      <c r="P306" s="544">
        <v>0.84444444444444444</v>
      </c>
      <c r="Q306" s="531">
        <v>213</v>
      </c>
    </row>
    <row r="307" spans="1:17" ht="14.4" customHeight="1" x14ac:dyDescent="0.3">
      <c r="A307" s="525" t="s">
        <v>2622</v>
      </c>
      <c r="B307" s="526" t="s">
        <v>2194</v>
      </c>
      <c r="C307" s="526" t="s">
        <v>2175</v>
      </c>
      <c r="D307" s="526" t="s">
        <v>2245</v>
      </c>
      <c r="E307" s="526" t="s">
        <v>2246</v>
      </c>
      <c r="F307" s="530">
        <v>66</v>
      </c>
      <c r="G307" s="530">
        <v>9966</v>
      </c>
      <c r="H307" s="530">
        <v>0.86887532693984304</v>
      </c>
      <c r="I307" s="530">
        <v>151</v>
      </c>
      <c r="J307" s="530">
        <v>74</v>
      </c>
      <c r="K307" s="530">
        <v>11470</v>
      </c>
      <c r="L307" s="530">
        <v>1</v>
      </c>
      <c r="M307" s="530">
        <v>155</v>
      </c>
      <c r="N307" s="530">
        <v>63</v>
      </c>
      <c r="O307" s="530">
        <v>9765</v>
      </c>
      <c r="P307" s="544">
        <v>0.85135135135135132</v>
      </c>
      <c r="Q307" s="531">
        <v>155</v>
      </c>
    </row>
    <row r="308" spans="1:17" ht="14.4" customHeight="1" x14ac:dyDescent="0.3">
      <c r="A308" s="525" t="s">
        <v>2622</v>
      </c>
      <c r="B308" s="526" t="s">
        <v>2194</v>
      </c>
      <c r="C308" s="526" t="s">
        <v>2175</v>
      </c>
      <c r="D308" s="526" t="s">
        <v>2247</v>
      </c>
      <c r="E308" s="526" t="s">
        <v>2248</v>
      </c>
      <c r="F308" s="530">
        <v>196</v>
      </c>
      <c r="G308" s="530">
        <v>35868</v>
      </c>
      <c r="H308" s="530">
        <v>1.1485478241378206</v>
      </c>
      <c r="I308" s="530">
        <v>183</v>
      </c>
      <c r="J308" s="530">
        <v>167</v>
      </c>
      <c r="K308" s="530">
        <v>31229</v>
      </c>
      <c r="L308" s="530">
        <v>1</v>
      </c>
      <c r="M308" s="530">
        <v>187</v>
      </c>
      <c r="N308" s="530">
        <v>149</v>
      </c>
      <c r="O308" s="530">
        <v>27863</v>
      </c>
      <c r="P308" s="544">
        <v>0.89221556886227549</v>
      </c>
      <c r="Q308" s="531">
        <v>187</v>
      </c>
    </row>
    <row r="309" spans="1:17" ht="14.4" customHeight="1" x14ac:dyDescent="0.3">
      <c r="A309" s="525" t="s">
        <v>2622</v>
      </c>
      <c r="B309" s="526" t="s">
        <v>2194</v>
      </c>
      <c r="C309" s="526" t="s">
        <v>2175</v>
      </c>
      <c r="D309" s="526" t="s">
        <v>2249</v>
      </c>
      <c r="E309" s="526" t="s">
        <v>2250</v>
      </c>
      <c r="F309" s="530">
        <v>107</v>
      </c>
      <c r="G309" s="530">
        <v>13375</v>
      </c>
      <c r="H309" s="530">
        <v>0.98577535377358494</v>
      </c>
      <c r="I309" s="530">
        <v>125</v>
      </c>
      <c r="J309" s="530">
        <v>106</v>
      </c>
      <c r="K309" s="530">
        <v>13568</v>
      </c>
      <c r="L309" s="530">
        <v>1</v>
      </c>
      <c r="M309" s="530">
        <v>128</v>
      </c>
      <c r="N309" s="530">
        <v>109</v>
      </c>
      <c r="O309" s="530">
        <v>13952</v>
      </c>
      <c r="P309" s="544">
        <v>1.0283018867924529</v>
      </c>
      <c r="Q309" s="531">
        <v>128</v>
      </c>
    </row>
    <row r="310" spans="1:17" ht="14.4" customHeight="1" x14ac:dyDescent="0.3">
      <c r="A310" s="525" t="s">
        <v>2622</v>
      </c>
      <c r="B310" s="526" t="s">
        <v>2194</v>
      </c>
      <c r="C310" s="526" t="s">
        <v>2175</v>
      </c>
      <c r="D310" s="526" t="s">
        <v>2251</v>
      </c>
      <c r="E310" s="526" t="s">
        <v>2252</v>
      </c>
      <c r="F310" s="530">
        <v>219</v>
      </c>
      <c r="G310" s="530">
        <v>47961</v>
      </c>
      <c r="H310" s="530">
        <v>0.84341862305460302</v>
      </c>
      <c r="I310" s="530">
        <v>219</v>
      </c>
      <c r="J310" s="530">
        <v>255</v>
      </c>
      <c r="K310" s="530">
        <v>56865</v>
      </c>
      <c r="L310" s="530">
        <v>1</v>
      </c>
      <c r="M310" s="530">
        <v>223</v>
      </c>
      <c r="N310" s="530">
        <v>197</v>
      </c>
      <c r="O310" s="530">
        <v>43931</v>
      </c>
      <c r="P310" s="544">
        <v>0.77254901960784317</v>
      </c>
      <c r="Q310" s="531">
        <v>223</v>
      </c>
    </row>
    <row r="311" spans="1:17" ht="14.4" customHeight="1" x14ac:dyDescent="0.3">
      <c r="A311" s="525" t="s">
        <v>2622</v>
      </c>
      <c r="B311" s="526" t="s">
        <v>2194</v>
      </c>
      <c r="C311" s="526" t="s">
        <v>2175</v>
      </c>
      <c r="D311" s="526" t="s">
        <v>2253</v>
      </c>
      <c r="E311" s="526" t="s">
        <v>2254</v>
      </c>
      <c r="F311" s="530">
        <v>16</v>
      </c>
      <c r="G311" s="530">
        <v>3504</v>
      </c>
      <c r="H311" s="530">
        <v>3.1426008968609866</v>
      </c>
      <c r="I311" s="530">
        <v>219</v>
      </c>
      <c r="J311" s="530">
        <v>5</v>
      </c>
      <c r="K311" s="530">
        <v>1115</v>
      </c>
      <c r="L311" s="530">
        <v>1</v>
      </c>
      <c r="M311" s="530">
        <v>223</v>
      </c>
      <c r="N311" s="530">
        <v>9</v>
      </c>
      <c r="O311" s="530">
        <v>2007</v>
      </c>
      <c r="P311" s="544">
        <v>1.8</v>
      </c>
      <c r="Q311" s="531">
        <v>223</v>
      </c>
    </row>
    <row r="312" spans="1:17" ht="14.4" customHeight="1" x14ac:dyDescent="0.3">
      <c r="A312" s="525" t="s">
        <v>2622</v>
      </c>
      <c r="B312" s="526" t="s">
        <v>2194</v>
      </c>
      <c r="C312" s="526" t="s">
        <v>2175</v>
      </c>
      <c r="D312" s="526" t="s">
        <v>2257</v>
      </c>
      <c r="E312" s="526" t="s">
        <v>2258</v>
      </c>
      <c r="F312" s="530">
        <v>149</v>
      </c>
      <c r="G312" s="530">
        <v>32929</v>
      </c>
      <c r="H312" s="530">
        <v>1.2195925925925926</v>
      </c>
      <c r="I312" s="530">
        <v>221</v>
      </c>
      <c r="J312" s="530">
        <v>120</v>
      </c>
      <c r="K312" s="530">
        <v>27000</v>
      </c>
      <c r="L312" s="530">
        <v>1</v>
      </c>
      <c r="M312" s="530">
        <v>225</v>
      </c>
      <c r="N312" s="530">
        <v>136</v>
      </c>
      <c r="O312" s="530">
        <v>30600</v>
      </c>
      <c r="P312" s="544">
        <v>1.1333333333333333</v>
      </c>
      <c r="Q312" s="531">
        <v>225</v>
      </c>
    </row>
    <row r="313" spans="1:17" ht="14.4" customHeight="1" x14ac:dyDescent="0.3">
      <c r="A313" s="525" t="s">
        <v>2622</v>
      </c>
      <c r="B313" s="526" t="s">
        <v>2194</v>
      </c>
      <c r="C313" s="526" t="s">
        <v>2175</v>
      </c>
      <c r="D313" s="526" t="s">
        <v>2259</v>
      </c>
      <c r="E313" s="526" t="s">
        <v>2260</v>
      </c>
      <c r="F313" s="530">
        <v>5</v>
      </c>
      <c r="G313" s="530">
        <v>3065</v>
      </c>
      <c r="H313" s="530">
        <v>2.452</v>
      </c>
      <c r="I313" s="530">
        <v>613</v>
      </c>
      <c r="J313" s="530">
        <v>2</v>
      </c>
      <c r="K313" s="530">
        <v>1250</v>
      </c>
      <c r="L313" s="530">
        <v>1</v>
      </c>
      <c r="M313" s="530">
        <v>625</v>
      </c>
      <c r="N313" s="530"/>
      <c r="O313" s="530"/>
      <c r="P313" s="544"/>
      <c r="Q313" s="531"/>
    </row>
    <row r="314" spans="1:17" ht="14.4" customHeight="1" x14ac:dyDescent="0.3">
      <c r="A314" s="525" t="s">
        <v>2622</v>
      </c>
      <c r="B314" s="526" t="s">
        <v>2194</v>
      </c>
      <c r="C314" s="526" t="s">
        <v>2175</v>
      </c>
      <c r="D314" s="526" t="s">
        <v>2269</v>
      </c>
      <c r="E314" s="526" t="s">
        <v>2270</v>
      </c>
      <c r="F314" s="530">
        <v>1</v>
      </c>
      <c r="G314" s="530">
        <v>259</v>
      </c>
      <c r="H314" s="530">
        <v>0.97735849056603774</v>
      </c>
      <c r="I314" s="530">
        <v>259</v>
      </c>
      <c r="J314" s="530">
        <v>1</v>
      </c>
      <c r="K314" s="530">
        <v>265</v>
      </c>
      <c r="L314" s="530">
        <v>1</v>
      </c>
      <c r="M314" s="530">
        <v>265</v>
      </c>
      <c r="N314" s="530">
        <v>1</v>
      </c>
      <c r="O314" s="530">
        <v>265</v>
      </c>
      <c r="P314" s="544">
        <v>1</v>
      </c>
      <c r="Q314" s="531">
        <v>265</v>
      </c>
    </row>
    <row r="315" spans="1:17" ht="14.4" customHeight="1" x14ac:dyDescent="0.3">
      <c r="A315" s="525" t="s">
        <v>2622</v>
      </c>
      <c r="B315" s="526" t="s">
        <v>2194</v>
      </c>
      <c r="C315" s="526" t="s">
        <v>2175</v>
      </c>
      <c r="D315" s="526" t="s">
        <v>2271</v>
      </c>
      <c r="E315" s="526" t="s">
        <v>2272</v>
      </c>
      <c r="F315" s="530">
        <v>4</v>
      </c>
      <c r="G315" s="530">
        <v>1320</v>
      </c>
      <c r="H315" s="530">
        <v>1.8911174785100286</v>
      </c>
      <c r="I315" s="530">
        <v>330</v>
      </c>
      <c r="J315" s="530">
        <v>2</v>
      </c>
      <c r="K315" s="530">
        <v>698</v>
      </c>
      <c r="L315" s="530">
        <v>1</v>
      </c>
      <c r="M315" s="530">
        <v>349</v>
      </c>
      <c r="N315" s="530">
        <v>5</v>
      </c>
      <c r="O315" s="530">
        <v>1750</v>
      </c>
      <c r="P315" s="544">
        <v>2.5071633237822351</v>
      </c>
      <c r="Q315" s="531">
        <v>350</v>
      </c>
    </row>
    <row r="316" spans="1:17" ht="14.4" customHeight="1" x14ac:dyDescent="0.3">
      <c r="A316" s="525" t="s">
        <v>2622</v>
      </c>
      <c r="B316" s="526" t="s">
        <v>2194</v>
      </c>
      <c r="C316" s="526" t="s">
        <v>2175</v>
      </c>
      <c r="D316" s="526" t="s">
        <v>2502</v>
      </c>
      <c r="E316" s="526" t="s">
        <v>2503</v>
      </c>
      <c r="F316" s="530">
        <v>10</v>
      </c>
      <c r="G316" s="530">
        <v>41390</v>
      </c>
      <c r="H316" s="530">
        <v>1.1044401750453623</v>
      </c>
      <c r="I316" s="530">
        <v>4139</v>
      </c>
      <c r="J316" s="530">
        <v>9</v>
      </c>
      <c r="K316" s="530">
        <v>37476</v>
      </c>
      <c r="L316" s="530">
        <v>1</v>
      </c>
      <c r="M316" s="530">
        <v>4164</v>
      </c>
      <c r="N316" s="530">
        <v>20</v>
      </c>
      <c r="O316" s="530">
        <v>83280</v>
      </c>
      <c r="P316" s="544">
        <v>2.2222222222222223</v>
      </c>
      <c r="Q316" s="531">
        <v>4164</v>
      </c>
    </row>
    <row r="317" spans="1:17" ht="14.4" customHeight="1" x14ac:dyDescent="0.3">
      <c r="A317" s="525" t="s">
        <v>2622</v>
      </c>
      <c r="B317" s="526" t="s">
        <v>2194</v>
      </c>
      <c r="C317" s="526" t="s">
        <v>2175</v>
      </c>
      <c r="D317" s="526" t="s">
        <v>2510</v>
      </c>
      <c r="E317" s="526" t="s">
        <v>2511</v>
      </c>
      <c r="F317" s="530"/>
      <c r="G317" s="530"/>
      <c r="H317" s="530"/>
      <c r="I317" s="530"/>
      <c r="J317" s="530">
        <v>1</v>
      </c>
      <c r="K317" s="530">
        <v>15260</v>
      </c>
      <c r="L317" s="530">
        <v>1</v>
      </c>
      <c r="M317" s="530">
        <v>15260</v>
      </c>
      <c r="N317" s="530"/>
      <c r="O317" s="530"/>
      <c r="P317" s="544"/>
      <c r="Q317" s="531"/>
    </row>
    <row r="318" spans="1:17" ht="14.4" customHeight="1" x14ac:dyDescent="0.3">
      <c r="A318" s="525" t="s">
        <v>2622</v>
      </c>
      <c r="B318" s="526" t="s">
        <v>2194</v>
      </c>
      <c r="C318" s="526" t="s">
        <v>2175</v>
      </c>
      <c r="D318" s="526" t="s">
        <v>2512</v>
      </c>
      <c r="E318" s="526" t="s">
        <v>2513</v>
      </c>
      <c r="F318" s="530">
        <v>19</v>
      </c>
      <c r="G318" s="530">
        <v>72656</v>
      </c>
      <c r="H318" s="530">
        <v>0.64906199749866</v>
      </c>
      <c r="I318" s="530">
        <v>3824</v>
      </c>
      <c r="J318" s="530">
        <v>29</v>
      </c>
      <c r="K318" s="530">
        <v>111940</v>
      </c>
      <c r="L318" s="530">
        <v>1</v>
      </c>
      <c r="M318" s="530">
        <v>3860</v>
      </c>
      <c r="N318" s="530">
        <v>40</v>
      </c>
      <c r="O318" s="530">
        <v>154400</v>
      </c>
      <c r="P318" s="544">
        <v>1.3793103448275863</v>
      </c>
      <c r="Q318" s="531">
        <v>3860</v>
      </c>
    </row>
    <row r="319" spans="1:17" ht="14.4" customHeight="1" x14ac:dyDescent="0.3">
      <c r="A319" s="525" t="s">
        <v>2622</v>
      </c>
      <c r="B319" s="526" t="s">
        <v>2194</v>
      </c>
      <c r="C319" s="526" t="s">
        <v>2175</v>
      </c>
      <c r="D319" s="526" t="s">
        <v>2514</v>
      </c>
      <c r="E319" s="526" t="s">
        <v>2515</v>
      </c>
      <c r="F319" s="530">
        <v>7</v>
      </c>
      <c r="G319" s="530">
        <v>36134</v>
      </c>
      <c r="H319" s="530">
        <v>6.9355086372360848</v>
      </c>
      <c r="I319" s="530">
        <v>5162</v>
      </c>
      <c r="J319" s="530">
        <v>1</v>
      </c>
      <c r="K319" s="530">
        <v>5210</v>
      </c>
      <c r="L319" s="530">
        <v>1</v>
      </c>
      <c r="M319" s="530">
        <v>5210</v>
      </c>
      <c r="N319" s="530"/>
      <c r="O319" s="530"/>
      <c r="P319" s="544"/>
      <c r="Q319" s="531"/>
    </row>
    <row r="320" spans="1:17" ht="14.4" customHeight="1" x14ac:dyDescent="0.3">
      <c r="A320" s="525" t="s">
        <v>2622</v>
      </c>
      <c r="B320" s="526" t="s">
        <v>2194</v>
      </c>
      <c r="C320" s="526" t="s">
        <v>2175</v>
      </c>
      <c r="D320" s="526" t="s">
        <v>2516</v>
      </c>
      <c r="E320" s="526" t="s">
        <v>2517</v>
      </c>
      <c r="F320" s="530">
        <v>19</v>
      </c>
      <c r="G320" s="530">
        <v>149207</v>
      </c>
      <c r="H320" s="530">
        <v>0.99091482649842266</v>
      </c>
      <c r="I320" s="530">
        <v>7853</v>
      </c>
      <c r="J320" s="530">
        <v>19</v>
      </c>
      <c r="K320" s="530">
        <v>150575</v>
      </c>
      <c r="L320" s="530">
        <v>1</v>
      </c>
      <c r="M320" s="530">
        <v>7925</v>
      </c>
      <c r="N320" s="530">
        <v>40</v>
      </c>
      <c r="O320" s="530">
        <v>317040</v>
      </c>
      <c r="P320" s="544">
        <v>2.1055288062427362</v>
      </c>
      <c r="Q320" s="531">
        <v>7926</v>
      </c>
    </row>
    <row r="321" spans="1:17" ht="14.4" customHeight="1" x14ac:dyDescent="0.3">
      <c r="A321" s="525" t="s">
        <v>2622</v>
      </c>
      <c r="B321" s="526" t="s">
        <v>2194</v>
      </c>
      <c r="C321" s="526" t="s">
        <v>2175</v>
      </c>
      <c r="D321" s="526" t="s">
        <v>2279</v>
      </c>
      <c r="E321" s="526" t="s">
        <v>2280</v>
      </c>
      <c r="F321" s="530"/>
      <c r="G321" s="530"/>
      <c r="H321" s="530"/>
      <c r="I321" s="530"/>
      <c r="J321" s="530"/>
      <c r="K321" s="530"/>
      <c r="L321" s="530"/>
      <c r="M321" s="530"/>
      <c r="N321" s="530">
        <v>1</v>
      </c>
      <c r="O321" s="530">
        <v>1054</v>
      </c>
      <c r="P321" s="544"/>
      <c r="Q321" s="531">
        <v>1054</v>
      </c>
    </row>
    <row r="322" spans="1:17" ht="14.4" customHeight="1" x14ac:dyDescent="0.3">
      <c r="A322" s="525" t="s">
        <v>2622</v>
      </c>
      <c r="B322" s="526" t="s">
        <v>2194</v>
      </c>
      <c r="C322" s="526" t="s">
        <v>2175</v>
      </c>
      <c r="D322" s="526" t="s">
        <v>2281</v>
      </c>
      <c r="E322" s="526" t="s">
        <v>2282</v>
      </c>
      <c r="F322" s="530">
        <v>27</v>
      </c>
      <c r="G322" s="530">
        <v>34587</v>
      </c>
      <c r="H322" s="530">
        <v>0.60794136258173381</v>
      </c>
      <c r="I322" s="530">
        <v>1281</v>
      </c>
      <c r="J322" s="530">
        <v>44</v>
      </c>
      <c r="K322" s="530">
        <v>56892</v>
      </c>
      <c r="L322" s="530">
        <v>1</v>
      </c>
      <c r="M322" s="530">
        <v>1293</v>
      </c>
      <c r="N322" s="530">
        <v>30</v>
      </c>
      <c r="O322" s="530">
        <v>38820</v>
      </c>
      <c r="P322" s="544">
        <v>0.68234549673064759</v>
      </c>
      <c r="Q322" s="531">
        <v>1294</v>
      </c>
    </row>
    <row r="323" spans="1:17" ht="14.4" customHeight="1" x14ac:dyDescent="0.3">
      <c r="A323" s="525" t="s">
        <v>2622</v>
      </c>
      <c r="B323" s="526" t="s">
        <v>2194</v>
      </c>
      <c r="C323" s="526" t="s">
        <v>2175</v>
      </c>
      <c r="D323" s="526" t="s">
        <v>2283</v>
      </c>
      <c r="E323" s="526" t="s">
        <v>2284</v>
      </c>
      <c r="F323" s="530">
        <v>22</v>
      </c>
      <c r="G323" s="530">
        <v>25674</v>
      </c>
      <c r="H323" s="530">
        <v>0.58954281384187923</v>
      </c>
      <c r="I323" s="530">
        <v>1167</v>
      </c>
      <c r="J323" s="530">
        <v>37</v>
      </c>
      <c r="K323" s="530">
        <v>43549</v>
      </c>
      <c r="L323" s="530">
        <v>1</v>
      </c>
      <c r="M323" s="530">
        <v>1177</v>
      </c>
      <c r="N323" s="530">
        <v>28</v>
      </c>
      <c r="O323" s="530">
        <v>32984</v>
      </c>
      <c r="P323" s="544">
        <v>0.75739971067073875</v>
      </c>
      <c r="Q323" s="531">
        <v>1178</v>
      </c>
    </row>
    <row r="324" spans="1:17" ht="14.4" customHeight="1" x14ac:dyDescent="0.3">
      <c r="A324" s="525" t="s">
        <v>2622</v>
      </c>
      <c r="B324" s="526" t="s">
        <v>2194</v>
      </c>
      <c r="C324" s="526" t="s">
        <v>2175</v>
      </c>
      <c r="D324" s="526" t="s">
        <v>2285</v>
      </c>
      <c r="E324" s="526" t="s">
        <v>2286</v>
      </c>
      <c r="F324" s="530">
        <v>64</v>
      </c>
      <c r="G324" s="530">
        <v>324864</v>
      </c>
      <c r="H324" s="530">
        <v>1.0861166275500993</v>
      </c>
      <c r="I324" s="530">
        <v>5076</v>
      </c>
      <c r="J324" s="530">
        <v>58</v>
      </c>
      <c r="K324" s="530">
        <v>299106</v>
      </c>
      <c r="L324" s="530">
        <v>1</v>
      </c>
      <c r="M324" s="530">
        <v>5157</v>
      </c>
      <c r="N324" s="530">
        <v>73</v>
      </c>
      <c r="O324" s="530">
        <v>376461</v>
      </c>
      <c r="P324" s="544">
        <v>1.2586206896551724</v>
      </c>
      <c r="Q324" s="531">
        <v>5157</v>
      </c>
    </row>
    <row r="325" spans="1:17" ht="14.4" customHeight="1" x14ac:dyDescent="0.3">
      <c r="A325" s="525" t="s">
        <v>2622</v>
      </c>
      <c r="B325" s="526" t="s">
        <v>2194</v>
      </c>
      <c r="C325" s="526" t="s">
        <v>2175</v>
      </c>
      <c r="D325" s="526" t="s">
        <v>2287</v>
      </c>
      <c r="E325" s="526" t="s">
        <v>2288</v>
      </c>
      <c r="F325" s="530">
        <v>2</v>
      </c>
      <c r="G325" s="530">
        <v>15370</v>
      </c>
      <c r="H325" s="530"/>
      <c r="I325" s="530">
        <v>7685</v>
      </c>
      <c r="J325" s="530"/>
      <c r="K325" s="530"/>
      <c r="L325" s="530"/>
      <c r="M325" s="530"/>
      <c r="N325" s="530">
        <v>1</v>
      </c>
      <c r="O325" s="530">
        <v>7807</v>
      </c>
      <c r="P325" s="544"/>
      <c r="Q325" s="531">
        <v>7807</v>
      </c>
    </row>
    <row r="326" spans="1:17" ht="14.4" customHeight="1" x14ac:dyDescent="0.3">
      <c r="A326" s="525" t="s">
        <v>2622</v>
      </c>
      <c r="B326" s="526" t="s">
        <v>2194</v>
      </c>
      <c r="C326" s="526" t="s">
        <v>2175</v>
      </c>
      <c r="D326" s="526" t="s">
        <v>2289</v>
      </c>
      <c r="E326" s="526" t="s">
        <v>2290</v>
      </c>
      <c r="F326" s="530">
        <v>3</v>
      </c>
      <c r="G326" s="530">
        <v>16548</v>
      </c>
      <c r="H326" s="530">
        <v>2.9444839857651246</v>
      </c>
      <c r="I326" s="530">
        <v>5516</v>
      </c>
      <c r="J326" s="530">
        <v>1</v>
      </c>
      <c r="K326" s="530">
        <v>5620</v>
      </c>
      <c r="L326" s="530">
        <v>1</v>
      </c>
      <c r="M326" s="530">
        <v>5620</v>
      </c>
      <c r="N326" s="530">
        <v>1</v>
      </c>
      <c r="O326" s="530">
        <v>5620</v>
      </c>
      <c r="P326" s="544">
        <v>1</v>
      </c>
      <c r="Q326" s="531">
        <v>5620</v>
      </c>
    </row>
    <row r="327" spans="1:17" ht="14.4" customHeight="1" x14ac:dyDescent="0.3">
      <c r="A327" s="525" t="s">
        <v>2622</v>
      </c>
      <c r="B327" s="526" t="s">
        <v>2194</v>
      </c>
      <c r="C327" s="526" t="s">
        <v>2175</v>
      </c>
      <c r="D327" s="526" t="s">
        <v>2520</v>
      </c>
      <c r="E327" s="526" t="s">
        <v>2521</v>
      </c>
      <c r="F327" s="530"/>
      <c r="G327" s="530"/>
      <c r="H327" s="530"/>
      <c r="I327" s="530"/>
      <c r="J327" s="530">
        <v>1</v>
      </c>
      <c r="K327" s="530">
        <v>0</v>
      </c>
      <c r="L327" s="530"/>
      <c r="M327" s="530">
        <v>0</v>
      </c>
      <c r="N327" s="530"/>
      <c r="O327" s="530"/>
      <c r="P327" s="544"/>
      <c r="Q327" s="531"/>
    </row>
    <row r="328" spans="1:17" ht="14.4" customHeight="1" x14ac:dyDescent="0.3">
      <c r="A328" s="525" t="s">
        <v>2622</v>
      </c>
      <c r="B328" s="526" t="s">
        <v>2194</v>
      </c>
      <c r="C328" s="526" t="s">
        <v>2175</v>
      </c>
      <c r="D328" s="526" t="s">
        <v>2293</v>
      </c>
      <c r="E328" s="526" t="s">
        <v>2294</v>
      </c>
      <c r="F328" s="530">
        <v>2</v>
      </c>
      <c r="G328" s="530">
        <v>1504</v>
      </c>
      <c r="H328" s="530">
        <v>0.94</v>
      </c>
      <c r="I328" s="530">
        <v>752</v>
      </c>
      <c r="J328" s="530">
        <v>2</v>
      </c>
      <c r="K328" s="530">
        <v>1600</v>
      </c>
      <c r="L328" s="530">
        <v>1</v>
      </c>
      <c r="M328" s="530">
        <v>800</v>
      </c>
      <c r="N328" s="530">
        <v>2</v>
      </c>
      <c r="O328" s="530">
        <v>1602</v>
      </c>
      <c r="P328" s="544">
        <v>1.00125</v>
      </c>
      <c r="Q328" s="531">
        <v>801</v>
      </c>
    </row>
    <row r="329" spans="1:17" ht="14.4" customHeight="1" x14ac:dyDescent="0.3">
      <c r="A329" s="525" t="s">
        <v>2622</v>
      </c>
      <c r="B329" s="526" t="s">
        <v>2194</v>
      </c>
      <c r="C329" s="526" t="s">
        <v>2175</v>
      </c>
      <c r="D329" s="526" t="s">
        <v>2295</v>
      </c>
      <c r="E329" s="526" t="s">
        <v>2296</v>
      </c>
      <c r="F329" s="530">
        <v>1189</v>
      </c>
      <c r="G329" s="530">
        <v>208075</v>
      </c>
      <c r="H329" s="530">
        <v>1.0677247699831176</v>
      </c>
      <c r="I329" s="530">
        <v>175</v>
      </c>
      <c r="J329" s="530">
        <v>1101</v>
      </c>
      <c r="K329" s="530">
        <v>194877</v>
      </c>
      <c r="L329" s="530">
        <v>1</v>
      </c>
      <c r="M329" s="530">
        <v>177</v>
      </c>
      <c r="N329" s="530">
        <v>1059</v>
      </c>
      <c r="O329" s="530">
        <v>187443</v>
      </c>
      <c r="P329" s="544">
        <v>0.96185286103542234</v>
      </c>
      <c r="Q329" s="531">
        <v>177</v>
      </c>
    </row>
    <row r="330" spans="1:17" ht="14.4" customHeight="1" x14ac:dyDescent="0.3">
      <c r="A330" s="525" t="s">
        <v>2622</v>
      </c>
      <c r="B330" s="526" t="s">
        <v>2194</v>
      </c>
      <c r="C330" s="526" t="s">
        <v>2175</v>
      </c>
      <c r="D330" s="526" t="s">
        <v>2297</v>
      </c>
      <c r="E330" s="526" t="s">
        <v>2298</v>
      </c>
      <c r="F330" s="530">
        <v>199</v>
      </c>
      <c r="G330" s="530">
        <v>398199</v>
      </c>
      <c r="H330" s="530">
        <v>1.1047335537997158</v>
      </c>
      <c r="I330" s="530">
        <v>2001</v>
      </c>
      <c r="J330" s="530">
        <v>176</v>
      </c>
      <c r="K330" s="530">
        <v>360448</v>
      </c>
      <c r="L330" s="530">
        <v>1</v>
      </c>
      <c r="M330" s="530">
        <v>2048</v>
      </c>
      <c r="N330" s="530">
        <v>175</v>
      </c>
      <c r="O330" s="530">
        <v>358575</v>
      </c>
      <c r="P330" s="544">
        <v>0.99480368874289771</v>
      </c>
      <c r="Q330" s="531">
        <v>2049</v>
      </c>
    </row>
    <row r="331" spans="1:17" ht="14.4" customHeight="1" x14ac:dyDescent="0.3">
      <c r="A331" s="525" t="s">
        <v>2622</v>
      </c>
      <c r="B331" s="526" t="s">
        <v>2194</v>
      </c>
      <c r="C331" s="526" t="s">
        <v>2175</v>
      </c>
      <c r="D331" s="526" t="s">
        <v>2303</v>
      </c>
      <c r="E331" s="526" t="s">
        <v>2304</v>
      </c>
      <c r="F331" s="530">
        <v>31</v>
      </c>
      <c r="G331" s="530">
        <v>83576</v>
      </c>
      <c r="H331" s="530">
        <v>0.76366959064327489</v>
      </c>
      <c r="I331" s="530">
        <v>2696</v>
      </c>
      <c r="J331" s="530">
        <v>40</v>
      </c>
      <c r="K331" s="530">
        <v>109440</v>
      </c>
      <c r="L331" s="530">
        <v>1</v>
      </c>
      <c r="M331" s="530">
        <v>2736</v>
      </c>
      <c r="N331" s="530">
        <v>33</v>
      </c>
      <c r="O331" s="530">
        <v>90321</v>
      </c>
      <c r="P331" s="544">
        <v>0.82530153508771931</v>
      </c>
      <c r="Q331" s="531">
        <v>2737</v>
      </c>
    </row>
    <row r="332" spans="1:17" ht="14.4" customHeight="1" x14ac:dyDescent="0.3">
      <c r="A332" s="525" t="s">
        <v>2622</v>
      </c>
      <c r="B332" s="526" t="s">
        <v>2194</v>
      </c>
      <c r="C332" s="526" t="s">
        <v>2175</v>
      </c>
      <c r="D332" s="526" t="s">
        <v>2305</v>
      </c>
      <c r="E332" s="526" t="s">
        <v>2306</v>
      </c>
      <c r="F332" s="530">
        <v>10</v>
      </c>
      <c r="G332" s="530">
        <v>51880</v>
      </c>
      <c r="H332" s="530">
        <v>1.2307838299487568</v>
      </c>
      <c r="I332" s="530">
        <v>5188</v>
      </c>
      <c r="J332" s="530">
        <v>8</v>
      </c>
      <c r="K332" s="530">
        <v>42152</v>
      </c>
      <c r="L332" s="530">
        <v>1</v>
      </c>
      <c r="M332" s="530">
        <v>5269</v>
      </c>
      <c r="N332" s="530">
        <v>1</v>
      </c>
      <c r="O332" s="530">
        <v>5269</v>
      </c>
      <c r="P332" s="544">
        <v>0.125</v>
      </c>
      <c r="Q332" s="531">
        <v>5269</v>
      </c>
    </row>
    <row r="333" spans="1:17" ht="14.4" customHeight="1" x14ac:dyDescent="0.3">
      <c r="A333" s="525" t="s">
        <v>2622</v>
      </c>
      <c r="B333" s="526" t="s">
        <v>2194</v>
      </c>
      <c r="C333" s="526" t="s">
        <v>2175</v>
      </c>
      <c r="D333" s="526" t="s">
        <v>2309</v>
      </c>
      <c r="E333" s="526" t="s">
        <v>2310</v>
      </c>
      <c r="F333" s="530">
        <v>4</v>
      </c>
      <c r="G333" s="530">
        <v>2648</v>
      </c>
      <c r="H333" s="530">
        <v>1.3095944609297725</v>
      </c>
      <c r="I333" s="530">
        <v>662</v>
      </c>
      <c r="J333" s="530">
        <v>3</v>
      </c>
      <c r="K333" s="530">
        <v>2022</v>
      </c>
      <c r="L333" s="530">
        <v>1</v>
      </c>
      <c r="M333" s="530">
        <v>674</v>
      </c>
      <c r="N333" s="530"/>
      <c r="O333" s="530"/>
      <c r="P333" s="544"/>
      <c r="Q333" s="531"/>
    </row>
    <row r="334" spans="1:17" ht="14.4" customHeight="1" x14ac:dyDescent="0.3">
      <c r="A334" s="525" t="s">
        <v>2622</v>
      </c>
      <c r="B334" s="526" t="s">
        <v>2194</v>
      </c>
      <c r="C334" s="526" t="s">
        <v>2175</v>
      </c>
      <c r="D334" s="526" t="s">
        <v>2522</v>
      </c>
      <c r="E334" s="526" t="s">
        <v>2523</v>
      </c>
      <c r="F334" s="530"/>
      <c r="G334" s="530"/>
      <c r="H334" s="530"/>
      <c r="I334" s="530"/>
      <c r="J334" s="530">
        <v>1</v>
      </c>
      <c r="K334" s="530">
        <v>2113</v>
      </c>
      <c r="L334" s="530">
        <v>1</v>
      </c>
      <c r="M334" s="530">
        <v>2113</v>
      </c>
      <c r="N334" s="530">
        <v>1</v>
      </c>
      <c r="O334" s="530">
        <v>2113</v>
      </c>
      <c r="P334" s="544">
        <v>1</v>
      </c>
      <c r="Q334" s="531">
        <v>2113</v>
      </c>
    </row>
    <row r="335" spans="1:17" ht="14.4" customHeight="1" x14ac:dyDescent="0.3">
      <c r="A335" s="525" t="s">
        <v>2622</v>
      </c>
      <c r="B335" s="526" t="s">
        <v>2194</v>
      </c>
      <c r="C335" s="526" t="s">
        <v>2175</v>
      </c>
      <c r="D335" s="526" t="s">
        <v>2313</v>
      </c>
      <c r="E335" s="526" t="s">
        <v>2314</v>
      </c>
      <c r="F335" s="530">
        <v>141</v>
      </c>
      <c r="G335" s="530">
        <v>21291</v>
      </c>
      <c r="H335" s="530">
        <v>0.67005507474429582</v>
      </c>
      <c r="I335" s="530">
        <v>151</v>
      </c>
      <c r="J335" s="530">
        <v>205</v>
      </c>
      <c r="K335" s="530">
        <v>31775</v>
      </c>
      <c r="L335" s="530">
        <v>1</v>
      </c>
      <c r="M335" s="530">
        <v>155</v>
      </c>
      <c r="N335" s="530">
        <v>157</v>
      </c>
      <c r="O335" s="530">
        <v>24335</v>
      </c>
      <c r="P335" s="544">
        <v>0.76585365853658538</v>
      </c>
      <c r="Q335" s="531">
        <v>155</v>
      </c>
    </row>
    <row r="336" spans="1:17" ht="14.4" customHeight="1" x14ac:dyDescent="0.3">
      <c r="A336" s="525" t="s">
        <v>2622</v>
      </c>
      <c r="B336" s="526" t="s">
        <v>2194</v>
      </c>
      <c r="C336" s="526" t="s">
        <v>2175</v>
      </c>
      <c r="D336" s="526" t="s">
        <v>2315</v>
      </c>
      <c r="E336" s="526" t="s">
        <v>2316</v>
      </c>
      <c r="F336" s="530">
        <v>77</v>
      </c>
      <c r="G336" s="530">
        <v>15015</v>
      </c>
      <c r="H336" s="530">
        <v>0.82914572864321612</v>
      </c>
      <c r="I336" s="530">
        <v>195</v>
      </c>
      <c r="J336" s="530">
        <v>91</v>
      </c>
      <c r="K336" s="530">
        <v>18109</v>
      </c>
      <c r="L336" s="530">
        <v>1</v>
      </c>
      <c r="M336" s="530">
        <v>199</v>
      </c>
      <c r="N336" s="530">
        <v>40</v>
      </c>
      <c r="O336" s="530">
        <v>7960</v>
      </c>
      <c r="P336" s="544">
        <v>0.43956043956043955</v>
      </c>
      <c r="Q336" s="531">
        <v>199</v>
      </c>
    </row>
    <row r="337" spans="1:17" ht="14.4" customHeight="1" x14ac:dyDescent="0.3">
      <c r="A337" s="525" t="s">
        <v>2622</v>
      </c>
      <c r="B337" s="526" t="s">
        <v>2194</v>
      </c>
      <c r="C337" s="526" t="s">
        <v>2175</v>
      </c>
      <c r="D337" s="526" t="s">
        <v>2317</v>
      </c>
      <c r="E337" s="526" t="s">
        <v>2318</v>
      </c>
      <c r="F337" s="530">
        <v>27</v>
      </c>
      <c r="G337" s="530">
        <v>5400</v>
      </c>
      <c r="H337" s="530">
        <v>0.54021608643457386</v>
      </c>
      <c r="I337" s="530">
        <v>200</v>
      </c>
      <c r="J337" s="530">
        <v>49</v>
      </c>
      <c r="K337" s="530">
        <v>9996</v>
      </c>
      <c r="L337" s="530">
        <v>1</v>
      </c>
      <c r="M337" s="530">
        <v>204</v>
      </c>
      <c r="N337" s="530">
        <v>47</v>
      </c>
      <c r="O337" s="530">
        <v>9588</v>
      </c>
      <c r="P337" s="544">
        <v>0.95918367346938771</v>
      </c>
      <c r="Q337" s="531">
        <v>204</v>
      </c>
    </row>
    <row r="338" spans="1:17" ht="14.4" customHeight="1" x14ac:dyDescent="0.3">
      <c r="A338" s="525" t="s">
        <v>2622</v>
      </c>
      <c r="B338" s="526" t="s">
        <v>2194</v>
      </c>
      <c r="C338" s="526" t="s">
        <v>2175</v>
      </c>
      <c r="D338" s="526" t="s">
        <v>2319</v>
      </c>
      <c r="E338" s="526" t="s">
        <v>2320</v>
      </c>
      <c r="F338" s="530">
        <v>3</v>
      </c>
      <c r="G338" s="530">
        <v>1254</v>
      </c>
      <c r="H338" s="530">
        <v>0.98122065727699526</v>
      </c>
      <c r="I338" s="530">
        <v>418</v>
      </c>
      <c r="J338" s="530">
        <v>3</v>
      </c>
      <c r="K338" s="530">
        <v>1278</v>
      </c>
      <c r="L338" s="530">
        <v>1</v>
      </c>
      <c r="M338" s="530">
        <v>426</v>
      </c>
      <c r="N338" s="530">
        <v>3</v>
      </c>
      <c r="O338" s="530">
        <v>1278</v>
      </c>
      <c r="P338" s="544">
        <v>1</v>
      </c>
      <c r="Q338" s="531">
        <v>426</v>
      </c>
    </row>
    <row r="339" spans="1:17" ht="14.4" customHeight="1" x14ac:dyDescent="0.3">
      <c r="A339" s="525" t="s">
        <v>2622</v>
      </c>
      <c r="B339" s="526" t="s">
        <v>2194</v>
      </c>
      <c r="C339" s="526" t="s">
        <v>2175</v>
      </c>
      <c r="D339" s="526" t="s">
        <v>2323</v>
      </c>
      <c r="E339" s="526" t="s">
        <v>2324</v>
      </c>
      <c r="F339" s="530">
        <v>19</v>
      </c>
      <c r="G339" s="530">
        <v>3021</v>
      </c>
      <c r="H339" s="530">
        <v>1.8533742331288343</v>
      </c>
      <c r="I339" s="530">
        <v>159</v>
      </c>
      <c r="J339" s="530">
        <v>10</v>
      </c>
      <c r="K339" s="530">
        <v>1630</v>
      </c>
      <c r="L339" s="530">
        <v>1</v>
      </c>
      <c r="M339" s="530">
        <v>163</v>
      </c>
      <c r="N339" s="530">
        <v>10</v>
      </c>
      <c r="O339" s="530">
        <v>1630</v>
      </c>
      <c r="P339" s="544">
        <v>1</v>
      </c>
      <c r="Q339" s="531">
        <v>163</v>
      </c>
    </row>
    <row r="340" spans="1:17" ht="14.4" customHeight="1" x14ac:dyDescent="0.3">
      <c r="A340" s="525" t="s">
        <v>2622</v>
      </c>
      <c r="B340" s="526" t="s">
        <v>2194</v>
      </c>
      <c r="C340" s="526" t="s">
        <v>2175</v>
      </c>
      <c r="D340" s="526" t="s">
        <v>2325</v>
      </c>
      <c r="E340" s="526" t="s">
        <v>2326</v>
      </c>
      <c r="F340" s="530"/>
      <c r="G340" s="530"/>
      <c r="H340" s="530"/>
      <c r="I340" s="530"/>
      <c r="J340" s="530">
        <v>2</v>
      </c>
      <c r="K340" s="530">
        <v>872</v>
      </c>
      <c r="L340" s="530">
        <v>1</v>
      </c>
      <c r="M340" s="530">
        <v>436</v>
      </c>
      <c r="N340" s="530"/>
      <c r="O340" s="530"/>
      <c r="P340" s="544"/>
      <c r="Q340" s="531"/>
    </row>
    <row r="341" spans="1:17" ht="14.4" customHeight="1" x14ac:dyDescent="0.3">
      <c r="A341" s="525" t="s">
        <v>2622</v>
      </c>
      <c r="B341" s="526" t="s">
        <v>2194</v>
      </c>
      <c r="C341" s="526" t="s">
        <v>2175</v>
      </c>
      <c r="D341" s="526" t="s">
        <v>2327</v>
      </c>
      <c r="E341" s="526" t="s">
        <v>2328</v>
      </c>
      <c r="F341" s="530">
        <v>299</v>
      </c>
      <c r="G341" s="530">
        <v>634777</v>
      </c>
      <c r="H341" s="530">
        <v>1.146680323278743</v>
      </c>
      <c r="I341" s="530">
        <v>2123</v>
      </c>
      <c r="J341" s="530">
        <v>257</v>
      </c>
      <c r="K341" s="530">
        <v>553578</v>
      </c>
      <c r="L341" s="530">
        <v>1</v>
      </c>
      <c r="M341" s="530">
        <v>2154</v>
      </c>
      <c r="N341" s="530">
        <v>256</v>
      </c>
      <c r="O341" s="530">
        <v>551680</v>
      </c>
      <c r="P341" s="544">
        <v>0.99657139553956264</v>
      </c>
      <c r="Q341" s="531">
        <v>2155</v>
      </c>
    </row>
    <row r="342" spans="1:17" ht="14.4" customHeight="1" x14ac:dyDescent="0.3">
      <c r="A342" s="525" t="s">
        <v>2622</v>
      </c>
      <c r="B342" s="526" t="s">
        <v>2194</v>
      </c>
      <c r="C342" s="526" t="s">
        <v>2175</v>
      </c>
      <c r="D342" s="526" t="s">
        <v>2524</v>
      </c>
      <c r="E342" s="526" t="s">
        <v>2513</v>
      </c>
      <c r="F342" s="530">
        <v>27</v>
      </c>
      <c r="G342" s="530">
        <v>50463</v>
      </c>
      <c r="H342" s="530">
        <v>0.80994799691833586</v>
      </c>
      <c r="I342" s="530">
        <v>1869</v>
      </c>
      <c r="J342" s="530">
        <v>33</v>
      </c>
      <c r="K342" s="530">
        <v>62304</v>
      </c>
      <c r="L342" s="530">
        <v>1</v>
      </c>
      <c r="M342" s="530">
        <v>1888</v>
      </c>
      <c r="N342" s="530">
        <v>50</v>
      </c>
      <c r="O342" s="530">
        <v>94450</v>
      </c>
      <c r="P342" s="544">
        <v>1.5159540318438625</v>
      </c>
      <c r="Q342" s="531">
        <v>1889</v>
      </c>
    </row>
    <row r="343" spans="1:17" ht="14.4" customHeight="1" x14ac:dyDescent="0.3">
      <c r="A343" s="525" t="s">
        <v>2622</v>
      </c>
      <c r="B343" s="526" t="s">
        <v>2194</v>
      </c>
      <c r="C343" s="526" t="s">
        <v>2175</v>
      </c>
      <c r="D343" s="526" t="s">
        <v>2329</v>
      </c>
      <c r="E343" s="526" t="s">
        <v>2330</v>
      </c>
      <c r="F343" s="530">
        <v>39</v>
      </c>
      <c r="G343" s="530">
        <v>6201</v>
      </c>
      <c r="H343" s="530">
        <v>0.69168990518683771</v>
      </c>
      <c r="I343" s="530">
        <v>159</v>
      </c>
      <c r="J343" s="530">
        <v>55</v>
      </c>
      <c r="K343" s="530">
        <v>8965</v>
      </c>
      <c r="L343" s="530">
        <v>1</v>
      </c>
      <c r="M343" s="530">
        <v>163</v>
      </c>
      <c r="N343" s="530">
        <v>25</v>
      </c>
      <c r="O343" s="530">
        <v>4075</v>
      </c>
      <c r="P343" s="544">
        <v>0.45454545454545453</v>
      </c>
      <c r="Q343" s="531">
        <v>163</v>
      </c>
    </row>
    <row r="344" spans="1:17" ht="14.4" customHeight="1" x14ac:dyDescent="0.3">
      <c r="A344" s="525" t="s">
        <v>2622</v>
      </c>
      <c r="B344" s="526" t="s">
        <v>2194</v>
      </c>
      <c r="C344" s="526" t="s">
        <v>2175</v>
      </c>
      <c r="D344" s="526" t="s">
        <v>2331</v>
      </c>
      <c r="E344" s="526" t="s">
        <v>2332</v>
      </c>
      <c r="F344" s="530"/>
      <c r="G344" s="530"/>
      <c r="H344" s="530"/>
      <c r="I344" s="530"/>
      <c r="J344" s="530">
        <v>2</v>
      </c>
      <c r="K344" s="530">
        <v>1866</v>
      </c>
      <c r="L344" s="530">
        <v>1</v>
      </c>
      <c r="M344" s="530">
        <v>933</v>
      </c>
      <c r="N344" s="530"/>
      <c r="O344" s="530"/>
      <c r="P344" s="544"/>
      <c r="Q344" s="531"/>
    </row>
    <row r="345" spans="1:17" ht="14.4" customHeight="1" x14ac:dyDescent="0.3">
      <c r="A345" s="525" t="s">
        <v>2622</v>
      </c>
      <c r="B345" s="526" t="s">
        <v>2194</v>
      </c>
      <c r="C345" s="526" t="s">
        <v>2175</v>
      </c>
      <c r="D345" s="526" t="s">
        <v>2335</v>
      </c>
      <c r="E345" s="526" t="s">
        <v>2336</v>
      </c>
      <c r="F345" s="530">
        <v>17</v>
      </c>
      <c r="G345" s="530">
        <v>142783</v>
      </c>
      <c r="H345" s="530">
        <v>0.44419522028857461</v>
      </c>
      <c r="I345" s="530">
        <v>8399</v>
      </c>
      <c r="J345" s="530">
        <v>38</v>
      </c>
      <c r="K345" s="530">
        <v>321442</v>
      </c>
      <c r="L345" s="530">
        <v>1</v>
      </c>
      <c r="M345" s="530">
        <v>8459</v>
      </c>
      <c r="N345" s="530">
        <v>29</v>
      </c>
      <c r="O345" s="530">
        <v>245340</v>
      </c>
      <c r="P345" s="544">
        <v>0.76324811318993779</v>
      </c>
      <c r="Q345" s="531">
        <v>8460</v>
      </c>
    </row>
    <row r="346" spans="1:17" ht="14.4" customHeight="1" x14ac:dyDescent="0.3">
      <c r="A346" s="525" t="s">
        <v>2622</v>
      </c>
      <c r="B346" s="526" t="s">
        <v>2194</v>
      </c>
      <c r="C346" s="526" t="s">
        <v>2175</v>
      </c>
      <c r="D346" s="526" t="s">
        <v>2337</v>
      </c>
      <c r="E346" s="526" t="s">
        <v>2338</v>
      </c>
      <c r="F346" s="530"/>
      <c r="G346" s="530"/>
      <c r="H346" s="530"/>
      <c r="I346" s="530"/>
      <c r="J346" s="530">
        <v>1</v>
      </c>
      <c r="K346" s="530">
        <v>259</v>
      </c>
      <c r="L346" s="530">
        <v>1</v>
      </c>
      <c r="M346" s="530">
        <v>259</v>
      </c>
      <c r="N346" s="530"/>
      <c r="O346" s="530"/>
      <c r="P346" s="544"/>
      <c r="Q346" s="531"/>
    </row>
    <row r="347" spans="1:17" ht="14.4" customHeight="1" x14ac:dyDescent="0.3">
      <c r="A347" s="525" t="s">
        <v>2622</v>
      </c>
      <c r="B347" s="526" t="s">
        <v>2194</v>
      </c>
      <c r="C347" s="526" t="s">
        <v>2175</v>
      </c>
      <c r="D347" s="526" t="s">
        <v>2527</v>
      </c>
      <c r="E347" s="526" t="s">
        <v>2528</v>
      </c>
      <c r="F347" s="530"/>
      <c r="G347" s="530"/>
      <c r="H347" s="530"/>
      <c r="I347" s="530"/>
      <c r="J347" s="530">
        <v>1</v>
      </c>
      <c r="K347" s="530">
        <v>0</v>
      </c>
      <c r="L347" s="530"/>
      <c r="M347" s="530">
        <v>0</v>
      </c>
      <c r="N347" s="530">
        <v>1</v>
      </c>
      <c r="O347" s="530">
        <v>0</v>
      </c>
      <c r="P347" s="544"/>
      <c r="Q347" s="531">
        <v>0</v>
      </c>
    </row>
    <row r="348" spans="1:17" ht="14.4" customHeight="1" x14ac:dyDescent="0.3">
      <c r="A348" s="525" t="s">
        <v>2622</v>
      </c>
      <c r="B348" s="526" t="s">
        <v>2194</v>
      </c>
      <c r="C348" s="526" t="s">
        <v>2175</v>
      </c>
      <c r="D348" s="526" t="s">
        <v>2339</v>
      </c>
      <c r="E348" s="526" t="s">
        <v>2340</v>
      </c>
      <c r="F348" s="530"/>
      <c r="G348" s="530"/>
      <c r="H348" s="530"/>
      <c r="I348" s="530"/>
      <c r="J348" s="530">
        <v>1</v>
      </c>
      <c r="K348" s="530">
        <v>2053</v>
      </c>
      <c r="L348" s="530">
        <v>1</v>
      </c>
      <c r="M348" s="530">
        <v>2053</v>
      </c>
      <c r="N348" s="530"/>
      <c r="O348" s="530"/>
      <c r="P348" s="544"/>
      <c r="Q348" s="531"/>
    </row>
    <row r="349" spans="1:17" ht="14.4" customHeight="1" x14ac:dyDescent="0.3">
      <c r="A349" s="525" t="s">
        <v>2622</v>
      </c>
      <c r="B349" s="526" t="s">
        <v>2194</v>
      </c>
      <c r="C349" s="526" t="s">
        <v>2175</v>
      </c>
      <c r="D349" s="526" t="s">
        <v>2531</v>
      </c>
      <c r="E349" s="526" t="s">
        <v>2532</v>
      </c>
      <c r="F349" s="530">
        <v>5</v>
      </c>
      <c r="G349" s="530">
        <v>4595</v>
      </c>
      <c r="H349" s="530"/>
      <c r="I349" s="530">
        <v>919</v>
      </c>
      <c r="J349" s="530"/>
      <c r="K349" s="530"/>
      <c r="L349" s="530"/>
      <c r="M349" s="530"/>
      <c r="N349" s="530"/>
      <c r="O349" s="530"/>
      <c r="P349" s="544"/>
      <c r="Q349" s="531"/>
    </row>
    <row r="350" spans="1:17" ht="14.4" customHeight="1" x14ac:dyDescent="0.3">
      <c r="A350" s="525" t="s">
        <v>2622</v>
      </c>
      <c r="B350" s="526" t="s">
        <v>2194</v>
      </c>
      <c r="C350" s="526" t="s">
        <v>2175</v>
      </c>
      <c r="D350" s="526" t="s">
        <v>2349</v>
      </c>
      <c r="E350" s="526" t="s">
        <v>2350</v>
      </c>
      <c r="F350" s="530">
        <v>2</v>
      </c>
      <c r="G350" s="530">
        <v>688</v>
      </c>
      <c r="H350" s="530"/>
      <c r="I350" s="530">
        <v>344</v>
      </c>
      <c r="J350" s="530"/>
      <c r="K350" s="530"/>
      <c r="L350" s="530"/>
      <c r="M350" s="530"/>
      <c r="N350" s="530">
        <v>4</v>
      </c>
      <c r="O350" s="530">
        <v>1408</v>
      </c>
      <c r="P350" s="544"/>
      <c r="Q350" s="531">
        <v>352</v>
      </c>
    </row>
    <row r="351" spans="1:17" ht="14.4" customHeight="1" x14ac:dyDescent="0.3">
      <c r="A351" s="525" t="s">
        <v>2622</v>
      </c>
      <c r="B351" s="526" t="s">
        <v>2194</v>
      </c>
      <c r="C351" s="526" t="s">
        <v>2175</v>
      </c>
      <c r="D351" s="526" t="s">
        <v>2535</v>
      </c>
      <c r="E351" s="526" t="s">
        <v>2536</v>
      </c>
      <c r="F351" s="530"/>
      <c r="G351" s="530"/>
      <c r="H351" s="530"/>
      <c r="I351" s="530"/>
      <c r="J351" s="530"/>
      <c r="K351" s="530"/>
      <c r="L351" s="530"/>
      <c r="M351" s="530"/>
      <c r="N351" s="530">
        <v>2</v>
      </c>
      <c r="O351" s="530">
        <v>0</v>
      </c>
      <c r="P351" s="544"/>
      <c r="Q351" s="531">
        <v>0</v>
      </c>
    </row>
    <row r="352" spans="1:17" ht="14.4" customHeight="1" x14ac:dyDescent="0.3">
      <c r="A352" s="525" t="s">
        <v>2627</v>
      </c>
      <c r="B352" s="526" t="s">
        <v>2163</v>
      </c>
      <c r="C352" s="526" t="s">
        <v>2175</v>
      </c>
      <c r="D352" s="526" t="s">
        <v>2182</v>
      </c>
      <c r="E352" s="526" t="s">
        <v>2183</v>
      </c>
      <c r="F352" s="530">
        <v>0</v>
      </c>
      <c r="G352" s="530">
        <v>0</v>
      </c>
      <c r="H352" s="530"/>
      <c r="I352" s="530"/>
      <c r="J352" s="530"/>
      <c r="K352" s="530"/>
      <c r="L352" s="530"/>
      <c r="M352" s="530"/>
      <c r="N352" s="530">
        <v>1</v>
      </c>
      <c r="O352" s="530">
        <v>131</v>
      </c>
      <c r="P352" s="544"/>
      <c r="Q352" s="531">
        <v>131</v>
      </c>
    </row>
    <row r="353" spans="1:17" ht="14.4" customHeight="1" x14ac:dyDescent="0.3">
      <c r="A353" s="525" t="s">
        <v>2627</v>
      </c>
      <c r="B353" s="526" t="s">
        <v>2163</v>
      </c>
      <c r="C353" s="526" t="s">
        <v>2175</v>
      </c>
      <c r="D353" s="526" t="s">
        <v>2184</v>
      </c>
      <c r="E353" s="526" t="s">
        <v>2185</v>
      </c>
      <c r="F353" s="530">
        <v>4</v>
      </c>
      <c r="G353" s="530">
        <v>1076</v>
      </c>
      <c r="H353" s="530"/>
      <c r="I353" s="530">
        <v>269</v>
      </c>
      <c r="J353" s="530"/>
      <c r="K353" s="530"/>
      <c r="L353" s="530"/>
      <c r="M353" s="530"/>
      <c r="N353" s="530">
        <v>1</v>
      </c>
      <c r="O353" s="530">
        <v>281</v>
      </c>
      <c r="P353" s="544"/>
      <c r="Q353" s="531">
        <v>281</v>
      </c>
    </row>
    <row r="354" spans="1:17" ht="14.4" customHeight="1" x14ac:dyDescent="0.3">
      <c r="A354" s="525" t="s">
        <v>2627</v>
      </c>
      <c r="B354" s="526" t="s">
        <v>2163</v>
      </c>
      <c r="C354" s="526" t="s">
        <v>2175</v>
      </c>
      <c r="D354" s="526" t="s">
        <v>2190</v>
      </c>
      <c r="E354" s="526" t="s">
        <v>2191</v>
      </c>
      <c r="F354" s="530"/>
      <c r="G354" s="530"/>
      <c r="H354" s="530"/>
      <c r="I354" s="530"/>
      <c r="J354" s="530"/>
      <c r="K354" s="530"/>
      <c r="L354" s="530"/>
      <c r="M354" s="530"/>
      <c r="N354" s="530">
        <v>1</v>
      </c>
      <c r="O354" s="530">
        <v>742</v>
      </c>
      <c r="P354" s="544"/>
      <c r="Q354" s="531">
        <v>742</v>
      </c>
    </row>
    <row r="355" spans="1:17" ht="14.4" customHeight="1" x14ac:dyDescent="0.3">
      <c r="A355" s="525" t="s">
        <v>2627</v>
      </c>
      <c r="B355" s="526" t="s">
        <v>2194</v>
      </c>
      <c r="C355" s="526" t="s">
        <v>2164</v>
      </c>
      <c r="D355" s="526" t="s">
        <v>2196</v>
      </c>
      <c r="E355" s="526" t="s">
        <v>690</v>
      </c>
      <c r="F355" s="530">
        <v>0.67</v>
      </c>
      <c r="G355" s="530">
        <v>1712.05</v>
      </c>
      <c r="H355" s="530">
        <v>0.2107366705563187</v>
      </c>
      <c r="I355" s="530">
        <v>2555.2985074626863</v>
      </c>
      <c r="J355" s="530">
        <v>3</v>
      </c>
      <c r="K355" s="530">
        <v>8124.12</v>
      </c>
      <c r="L355" s="530">
        <v>1</v>
      </c>
      <c r="M355" s="530">
        <v>2708.04</v>
      </c>
      <c r="N355" s="530">
        <v>0.67</v>
      </c>
      <c r="O355" s="530">
        <v>1814.38</v>
      </c>
      <c r="P355" s="544">
        <v>0.22333249631960139</v>
      </c>
      <c r="Q355" s="531">
        <v>2708.0298507462685</v>
      </c>
    </row>
    <row r="356" spans="1:17" ht="14.4" customHeight="1" x14ac:dyDescent="0.3">
      <c r="A356" s="525" t="s">
        <v>2627</v>
      </c>
      <c r="B356" s="526" t="s">
        <v>2194</v>
      </c>
      <c r="C356" s="526" t="s">
        <v>2164</v>
      </c>
      <c r="D356" s="526" t="s">
        <v>2197</v>
      </c>
      <c r="E356" s="526" t="s">
        <v>690</v>
      </c>
      <c r="F356" s="530"/>
      <c r="G356" s="530"/>
      <c r="H356" s="530"/>
      <c r="I356" s="530"/>
      <c r="J356" s="530">
        <v>0.2</v>
      </c>
      <c r="K356" s="530">
        <v>1354.02</v>
      </c>
      <c r="L356" s="530">
        <v>1</v>
      </c>
      <c r="M356" s="530">
        <v>6770.0999999999995</v>
      </c>
      <c r="N356" s="530"/>
      <c r="O356" s="530"/>
      <c r="P356" s="544"/>
      <c r="Q356" s="531"/>
    </row>
    <row r="357" spans="1:17" ht="14.4" customHeight="1" x14ac:dyDescent="0.3">
      <c r="A357" s="525" t="s">
        <v>2627</v>
      </c>
      <c r="B357" s="526" t="s">
        <v>2194</v>
      </c>
      <c r="C357" s="526" t="s">
        <v>2164</v>
      </c>
      <c r="D357" s="526" t="s">
        <v>2198</v>
      </c>
      <c r="E357" s="526" t="s">
        <v>633</v>
      </c>
      <c r="F357" s="530">
        <v>0.52</v>
      </c>
      <c r="G357" s="530">
        <v>2546.06</v>
      </c>
      <c r="H357" s="530">
        <v>0.53091583951955956</v>
      </c>
      <c r="I357" s="530">
        <v>4896.2692307692305</v>
      </c>
      <c r="J357" s="530">
        <v>0.97</v>
      </c>
      <c r="K357" s="530">
        <v>4795.6000000000004</v>
      </c>
      <c r="L357" s="530">
        <v>1</v>
      </c>
      <c r="M357" s="530">
        <v>4943.9175257731968</v>
      </c>
      <c r="N357" s="530">
        <v>0.67</v>
      </c>
      <c r="O357" s="530">
        <v>3312.3800000000006</v>
      </c>
      <c r="P357" s="544">
        <v>0.69071231962632418</v>
      </c>
      <c r="Q357" s="531">
        <v>4943.8507462686575</v>
      </c>
    </row>
    <row r="358" spans="1:17" ht="14.4" customHeight="1" x14ac:dyDescent="0.3">
      <c r="A358" s="525" t="s">
        <v>2627</v>
      </c>
      <c r="B358" s="526" t="s">
        <v>2194</v>
      </c>
      <c r="C358" s="526" t="s">
        <v>2164</v>
      </c>
      <c r="D358" s="526" t="s">
        <v>2199</v>
      </c>
      <c r="E358" s="526" t="s">
        <v>597</v>
      </c>
      <c r="F358" s="530">
        <v>23.63</v>
      </c>
      <c r="G358" s="530">
        <v>22479.91</v>
      </c>
      <c r="H358" s="530">
        <v>1.4622154343701361</v>
      </c>
      <c r="I358" s="530">
        <v>951.3292424883623</v>
      </c>
      <c r="J358" s="530">
        <v>15.299999999999999</v>
      </c>
      <c r="K358" s="530">
        <v>15373.869999999997</v>
      </c>
      <c r="L358" s="530">
        <v>1</v>
      </c>
      <c r="M358" s="530">
        <v>1004.8281045751633</v>
      </c>
      <c r="N358" s="530">
        <v>23.049999999999997</v>
      </c>
      <c r="O358" s="530">
        <v>23161.239999999998</v>
      </c>
      <c r="P358" s="544">
        <v>1.506532837860604</v>
      </c>
      <c r="Q358" s="531">
        <v>1004.8260303687636</v>
      </c>
    </row>
    <row r="359" spans="1:17" ht="14.4" customHeight="1" x14ac:dyDescent="0.3">
      <c r="A359" s="525" t="s">
        <v>2627</v>
      </c>
      <c r="B359" s="526" t="s">
        <v>2194</v>
      </c>
      <c r="C359" s="526" t="s">
        <v>2164</v>
      </c>
      <c r="D359" s="526" t="s">
        <v>2200</v>
      </c>
      <c r="E359" s="526" t="s">
        <v>633</v>
      </c>
      <c r="F359" s="530">
        <v>5.379999999999999</v>
      </c>
      <c r="G359" s="530">
        <v>53196.47</v>
      </c>
      <c r="H359" s="530">
        <v>1.169566776471064</v>
      </c>
      <c r="I359" s="530">
        <v>9887.8197026022317</v>
      </c>
      <c r="J359" s="530">
        <v>4.5999999999999988</v>
      </c>
      <c r="K359" s="530">
        <v>45483.910000000011</v>
      </c>
      <c r="L359" s="530">
        <v>1</v>
      </c>
      <c r="M359" s="530">
        <v>9887.8065217391359</v>
      </c>
      <c r="N359" s="530">
        <v>5.41</v>
      </c>
      <c r="O359" s="530">
        <v>53443.69</v>
      </c>
      <c r="P359" s="544">
        <v>1.1750021051400372</v>
      </c>
      <c r="Q359" s="531">
        <v>9878.6857670979662</v>
      </c>
    </row>
    <row r="360" spans="1:17" ht="14.4" customHeight="1" x14ac:dyDescent="0.3">
      <c r="A360" s="525" t="s">
        <v>2627</v>
      </c>
      <c r="B360" s="526" t="s">
        <v>2194</v>
      </c>
      <c r="C360" s="526" t="s">
        <v>2164</v>
      </c>
      <c r="D360" s="526" t="s">
        <v>2203</v>
      </c>
      <c r="E360" s="526" t="s">
        <v>633</v>
      </c>
      <c r="F360" s="530">
        <v>0.2</v>
      </c>
      <c r="G360" s="530">
        <v>988.78</v>
      </c>
      <c r="H360" s="530"/>
      <c r="I360" s="530">
        <v>4943.8999999999996</v>
      </c>
      <c r="J360" s="530"/>
      <c r="K360" s="530"/>
      <c r="L360" s="530"/>
      <c r="M360" s="530"/>
      <c r="N360" s="530">
        <v>0.06</v>
      </c>
      <c r="O360" s="530">
        <v>296.63</v>
      </c>
      <c r="P360" s="544"/>
      <c r="Q360" s="531">
        <v>4943.833333333333</v>
      </c>
    </row>
    <row r="361" spans="1:17" ht="14.4" customHeight="1" x14ac:dyDescent="0.3">
      <c r="A361" s="525" t="s">
        <v>2627</v>
      </c>
      <c r="B361" s="526" t="s">
        <v>2194</v>
      </c>
      <c r="C361" s="526" t="s">
        <v>2164</v>
      </c>
      <c r="D361" s="526" t="s">
        <v>2585</v>
      </c>
      <c r="E361" s="526" t="s">
        <v>2586</v>
      </c>
      <c r="F361" s="530"/>
      <c r="G361" s="530"/>
      <c r="H361" s="530"/>
      <c r="I361" s="530"/>
      <c r="J361" s="530"/>
      <c r="K361" s="530"/>
      <c r="L361" s="530"/>
      <c r="M361" s="530"/>
      <c r="N361" s="530">
        <v>2</v>
      </c>
      <c r="O361" s="530">
        <v>10379.6</v>
      </c>
      <c r="P361" s="544"/>
      <c r="Q361" s="531">
        <v>5189.8</v>
      </c>
    </row>
    <row r="362" spans="1:17" ht="14.4" customHeight="1" x14ac:dyDescent="0.3">
      <c r="A362" s="525" t="s">
        <v>2627</v>
      </c>
      <c r="B362" s="526" t="s">
        <v>2194</v>
      </c>
      <c r="C362" s="526" t="s">
        <v>2164</v>
      </c>
      <c r="D362" s="526" t="s">
        <v>2204</v>
      </c>
      <c r="E362" s="526" t="s">
        <v>592</v>
      </c>
      <c r="F362" s="530">
        <v>3.5</v>
      </c>
      <c r="G362" s="530">
        <v>3264.8700000000003</v>
      </c>
      <c r="H362" s="530"/>
      <c r="I362" s="530">
        <v>932.82</v>
      </c>
      <c r="J362" s="530"/>
      <c r="K362" s="530"/>
      <c r="L362" s="530"/>
      <c r="M362" s="530"/>
      <c r="N362" s="530">
        <v>1</v>
      </c>
      <c r="O362" s="530">
        <v>843.46</v>
      </c>
      <c r="P362" s="544"/>
      <c r="Q362" s="531">
        <v>843.46</v>
      </c>
    </row>
    <row r="363" spans="1:17" ht="14.4" customHeight="1" x14ac:dyDescent="0.3">
      <c r="A363" s="525" t="s">
        <v>2627</v>
      </c>
      <c r="B363" s="526" t="s">
        <v>2194</v>
      </c>
      <c r="C363" s="526" t="s">
        <v>2164</v>
      </c>
      <c r="D363" s="526" t="s">
        <v>2206</v>
      </c>
      <c r="E363" s="526" t="s">
        <v>607</v>
      </c>
      <c r="F363" s="530">
        <v>4.3599999999999994</v>
      </c>
      <c r="G363" s="530">
        <v>19315</v>
      </c>
      <c r="H363" s="530">
        <v>0.49400973236258644</v>
      </c>
      <c r="I363" s="530">
        <v>4430.0458715596333</v>
      </c>
      <c r="J363" s="530">
        <v>8.74</v>
      </c>
      <c r="K363" s="530">
        <v>39098.420000000006</v>
      </c>
      <c r="L363" s="530">
        <v>1</v>
      </c>
      <c r="M363" s="530">
        <v>4473.5034324942799</v>
      </c>
      <c r="N363" s="530">
        <v>4.9300000000000015</v>
      </c>
      <c r="O363" s="530">
        <v>22396.839999999997</v>
      </c>
      <c r="P363" s="544">
        <v>0.57283235486242134</v>
      </c>
      <c r="Q363" s="531">
        <v>4542.9695740365087</v>
      </c>
    </row>
    <row r="364" spans="1:17" ht="14.4" customHeight="1" x14ac:dyDescent="0.3">
      <c r="A364" s="525" t="s">
        <v>2627</v>
      </c>
      <c r="B364" s="526" t="s">
        <v>2194</v>
      </c>
      <c r="C364" s="526" t="s">
        <v>2164</v>
      </c>
      <c r="D364" s="526" t="s">
        <v>2207</v>
      </c>
      <c r="E364" s="526" t="s">
        <v>607</v>
      </c>
      <c r="F364" s="530">
        <v>2.15</v>
      </c>
      <c r="G364" s="530">
        <v>18859.020000000004</v>
      </c>
      <c r="H364" s="530">
        <v>1.1751537406538959</v>
      </c>
      <c r="I364" s="530">
        <v>8771.6372093023274</v>
      </c>
      <c r="J364" s="530">
        <v>1.8000000000000003</v>
      </c>
      <c r="K364" s="530">
        <v>16048.129999999997</v>
      </c>
      <c r="L364" s="530">
        <v>1</v>
      </c>
      <c r="M364" s="530">
        <v>8915.6277777777741</v>
      </c>
      <c r="N364" s="530">
        <v>1.7100000000000004</v>
      </c>
      <c r="O364" s="530">
        <v>15552.720000000001</v>
      </c>
      <c r="P364" s="544">
        <v>0.96912973661105706</v>
      </c>
      <c r="Q364" s="531">
        <v>9095.1578947368398</v>
      </c>
    </row>
    <row r="365" spans="1:17" ht="14.4" customHeight="1" x14ac:dyDescent="0.3">
      <c r="A365" s="525" t="s">
        <v>2627</v>
      </c>
      <c r="B365" s="526" t="s">
        <v>2194</v>
      </c>
      <c r="C365" s="526" t="s">
        <v>2164</v>
      </c>
      <c r="D365" s="526" t="s">
        <v>2208</v>
      </c>
      <c r="E365" s="526" t="s">
        <v>675</v>
      </c>
      <c r="F365" s="530">
        <v>10.6</v>
      </c>
      <c r="G365" s="530">
        <v>20648.93</v>
      </c>
      <c r="H365" s="530">
        <v>0.98999976507262843</v>
      </c>
      <c r="I365" s="530">
        <v>1948.0122641509436</v>
      </c>
      <c r="J365" s="530">
        <v>10.700000000000001</v>
      </c>
      <c r="K365" s="530">
        <v>20857.510000000002</v>
      </c>
      <c r="L365" s="530">
        <v>1</v>
      </c>
      <c r="M365" s="530">
        <v>1949.3</v>
      </c>
      <c r="N365" s="530">
        <v>9.8999999999999986</v>
      </c>
      <c r="O365" s="530">
        <v>19298.07</v>
      </c>
      <c r="P365" s="544">
        <v>0.92523364485981296</v>
      </c>
      <c r="Q365" s="531">
        <v>1949.3000000000002</v>
      </c>
    </row>
    <row r="366" spans="1:17" ht="14.4" customHeight="1" x14ac:dyDescent="0.3">
      <c r="A366" s="525" t="s">
        <v>2627</v>
      </c>
      <c r="B366" s="526" t="s">
        <v>2194</v>
      </c>
      <c r="C366" s="526" t="s">
        <v>2164</v>
      </c>
      <c r="D366" s="526" t="s">
        <v>2209</v>
      </c>
      <c r="E366" s="526" t="s">
        <v>607</v>
      </c>
      <c r="F366" s="530">
        <v>25.050000000000004</v>
      </c>
      <c r="G366" s="530">
        <v>44358.54</v>
      </c>
      <c r="H366" s="530">
        <v>0.79493853360195355</v>
      </c>
      <c r="I366" s="530">
        <v>1770.7999999999997</v>
      </c>
      <c r="J366" s="530">
        <v>31.220000000000002</v>
      </c>
      <c r="K366" s="530">
        <v>55801.22</v>
      </c>
      <c r="L366" s="530">
        <v>1</v>
      </c>
      <c r="M366" s="530">
        <v>1787.3549007046763</v>
      </c>
      <c r="N366" s="530">
        <v>29.830000000000005</v>
      </c>
      <c r="O366" s="530">
        <v>54252.580000000016</v>
      </c>
      <c r="P366" s="544">
        <v>0.97224720176368928</v>
      </c>
      <c r="Q366" s="531">
        <v>1818.7254441837079</v>
      </c>
    </row>
    <row r="367" spans="1:17" ht="14.4" customHeight="1" x14ac:dyDescent="0.3">
      <c r="A367" s="525" t="s">
        <v>2627</v>
      </c>
      <c r="B367" s="526" t="s">
        <v>2194</v>
      </c>
      <c r="C367" s="526" t="s">
        <v>2164</v>
      </c>
      <c r="D367" s="526" t="s">
        <v>2210</v>
      </c>
      <c r="E367" s="526" t="s">
        <v>599</v>
      </c>
      <c r="F367" s="530">
        <v>12.770000000000005</v>
      </c>
      <c r="G367" s="530">
        <v>6017.96</v>
      </c>
      <c r="H367" s="530">
        <v>1.3710773212552572</v>
      </c>
      <c r="I367" s="530">
        <v>471.25763508222377</v>
      </c>
      <c r="J367" s="530">
        <v>8.4899999999999984</v>
      </c>
      <c r="K367" s="530">
        <v>4389.22</v>
      </c>
      <c r="L367" s="530">
        <v>1</v>
      </c>
      <c r="M367" s="530">
        <v>516.98704358068323</v>
      </c>
      <c r="N367" s="530">
        <v>6.8900000000000015</v>
      </c>
      <c r="O367" s="530">
        <v>3566.2599999999998</v>
      </c>
      <c r="P367" s="544">
        <v>0.81250427182961882</v>
      </c>
      <c r="Q367" s="531">
        <v>517.59941944847594</v>
      </c>
    </row>
    <row r="368" spans="1:17" ht="14.4" customHeight="1" x14ac:dyDescent="0.3">
      <c r="A368" s="525" t="s">
        <v>2627</v>
      </c>
      <c r="B368" s="526" t="s">
        <v>2194</v>
      </c>
      <c r="C368" s="526" t="s">
        <v>2164</v>
      </c>
      <c r="D368" s="526" t="s">
        <v>2211</v>
      </c>
      <c r="E368" s="526" t="s">
        <v>601</v>
      </c>
      <c r="F368" s="530">
        <v>0.78</v>
      </c>
      <c r="G368" s="530">
        <v>704.95999999999992</v>
      </c>
      <c r="H368" s="530">
        <v>0.77997831426611486</v>
      </c>
      <c r="I368" s="530">
        <v>903.79487179487171</v>
      </c>
      <c r="J368" s="530">
        <v>1</v>
      </c>
      <c r="K368" s="530">
        <v>903.81999999999994</v>
      </c>
      <c r="L368" s="530">
        <v>1</v>
      </c>
      <c r="M368" s="530">
        <v>903.81999999999994</v>
      </c>
      <c r="N368" s="530">
        <v>1.88</v>
      </c>
      <c r="O368" s="530">
        <v>1699.1399999999999</v>
      </c>
      <c r="P368" s="544">
        <v>1.879953973136244</v>
      </c>
      <c r="Q368" s="531">
        <v>903.79787234042556</v>
      </c>
    </row>
    <row r="369" spans="1:17" ht="14.4" customHeight="1" x14ac:dyDescent="0.3">
      <c r="A369" s="525" t="s">
        <v>2627</v>
      </c>
      <c r="B369" s="526" t="s">
        <v>2194</v>
      </c>
      <c r="C369" s="526" t="s">
        <v>2164</v>
      </c>
      <c r="D369" s="526" t="s">
        <v>2212</v>
      </c>
      <c r="E369" s="526" t="s">
        <v>607</v>
      </c>
      <c r="F369" s="530">
        <v>1.5700000000000003</v>
      </c>
      <c r="G369" s="530">
        <v>51211.670000000006</v>
      </c>
      <c r="H369" s="530">
        <v>1.1031139929141081</v>
      </c>
      <c r="I369" s="530">
        <v>32618.898089171973</v>
      </c>
      <c r="J369" s="530">
        <v>1.4400000000000004</v>
      </c>
      <c r="K369" s="530">
        <v>46424.639999999992</v>
      </c>
      <c r="L369" s="530">
        <v>1</v>
      </c>
      <c r="M369" s="530">
        <v>32239.333333333318</v>
      </c>
      <c r="N369" s="530">
        <v>1.4800000000000002</v>
      </c>
      <c r="O369" s="530">
        <v>48349.759999999995</v>
      </c>
      <c r="P369" s="544">
        <v>1.0414676344286138</v>
      </c>
      <c r="Q369" s="531">
        <v>32668.756756756749</v>
      </c>
    </row>
    <row r="370" spans="1:17" ht="14.4" customHeight="1" x14ac:dyDescent="0.3">
      <c r="A370" s="525" t="s">
        <v>2627</v>
      </c>
      <c r="B370" s="526" t="s">
        <v>2194</v>
      </c>
      <c r="C370" s="526" t="s">
        <v>2166</v>
      </c>
      <c r="D370" s="526" t="s">
        <v>2381</v>
      </c>
      <c r="E370" s="526" t="s">
        <v>2382</v>
      </c>
      <c r="F370" s="530">
        <v>3</v>
      </c>
      <c r="G370" s="530">
        <v>1768.77</v>
      </c>
      <c r="H370" s="530">
        <v>1</v>
      </c>
      <c r="I370" s="530">
        <v>589.59</v>
      </c>
      <c r="J370" s="530">
        <v>3</v>
      </c>
      <c r="K370" s="530">
        <v>1768.77</v>
      </c>
      <c r="L370" s="530">
        <v>1</v>
      </c>
      <c r="M370" s="530">
        <v>589.59</v>
      </c>
      <c r="N370" s="530">
        <v>7</v>
      </c>
      <c r="O370" s="530">
        <v>4127.13</v>
      </c>
      <c r="P370" s="544">
        <v>2.3333333333333335</v>
      </c>
      <c r="Q370" s="531">
        <v>589.59</v>
      </c>
    </row>
    <row r="371" spans="1:17" ht="14.4" customHeight="1" x14ac:dyDescent="0.3">
      <c r="A371" s="525" t="s">
        <v>2627</v>
      </c>
      <c r="B371" s="526" t="s">
        <v>2194</v>
      </c>
      <c r="C371" s="526" t="s">
        <v>2166</v>
      </c>
      <c r="D371" s="526" t="s">
        <v>2213</v>
      </c>
      <c r="E371" s="526" t="s">
        <v>2214</v>
      </c>
      <c r="F371" s="530">
        <v>48</v>
      </c>
      <c r="G371" s="530">
        <v>81940.799999999988</v>
      </c>
      <c r="H371" s="530">
        <v>0.79734219269102979</v>
      </c>
      <c r="I371" s="530">
        <v>1707.0999999999997</v>
      </c>
      <c r="J371" s="530">
        <v>60.2</v>
      </c>
      <c r="K371" s="530">
        <v>102767.42</v>
      </c>
      <c r="L371" s="530">
        <v>1</v>
      </c>
      <c r="M371" s="530">
        <v>1707.1</v>
      </c>
      <c r="N371" s="530">
        <v>59</v>
      </c>
      <c r="O371" s="530">
        <v>100718.9</v>
      </c>
      <c r="P371" s="544">
        <v>0.98006644518272423</v>
      </c>
      <c r="Q371" s="531">
        <v>1707.1</v>
      </c>
    </row>
    <row r="372" spans="1:17" ht="14.4" customHeight="1" x14ac:dyDescent="0.3">
      <c r="A372" s="525" t="s">
        <v>2627</v>
      </c>
      <c r="B372" s="526" t="s">
        <v>2194</v>
      </c>
      <c r="C372" s="526" t="s">
        <v>2166</v>
      </c>
      <c r="D372" s="526" t="s">
        <v>2383</v>
      </c>
      <c r="E372" s="526" t="s">
        <v>2384</v>
      </c>
      <c r="F372" s="530">
        <v>1</v>
      </c>
      <c r="G372" s="530">
        <v>1447.28</v>
      </c>
      <c r="H372" s="530">
        <v>0.2</v>
      </c>
      <c r="I372" s="530">
        <v>1447.28</v>
      </c>
      <c r="J372" s="530">
        <v>5</v>
      </c>
      <c r="K372" s="530">
        <v>7236.4</v>
      </c>
      <c r="L372" s="530">
        <v>1</v>
      </c>
      <c r="M372" s="530">
        <v>1447.28</v>
      </c>
      <c r="N372" s="530"/>
      <c r="O372" s="530"/>
      <c r="P372" s="544"/>
      <c r="Q372" s="531"/>
    </row>
    <row r="373" spans="1:17" ht="14.4" customHeight="1" x14ac:dyDescent="0.3">
      <c r="A373" s="525" t="s">
        <v>2627</v>
      </c>
      <c r="B373" s="526" t="s">
        <v>2194</v>
      </c>
      <c r="C373" s="526" t="s">
        <v>2166</v>
      </c>
      <c r="D373" s="526" t="s">
        <v>2385</v>
      </c>
      <c r="E373" s="526" t="s">
        <v>2386</v>
      </c>
      <c r="F373" s="530">
        <v>1</v>
      </c>
      <c r="G373" s="530">
        <v>972.32</v>
      </c>
      <c r="H373" s="530">
        <v>0.33333333333333337</v>
      </c>
      <c r="I373" s="530">
        <v>972.32</v>
      </c>
      <c r="J373" s="530">
        <v>3</v>
      </c>
      <c r="K373" s="530">
        <v>2916.96</v>
      </c>
      <c r="L373" s="530">
        <v>1</v>
      </c>
      <c r="M373" s="530">
        <v>972.32</v>
      </c>
      <c r="N373" s="530">
        <v>4</v>
      </c>
      <c r="O373" s="530">
        <v>3889.28</v>
      </c>
      <c r="P373" s="544">
        <v>1.3333333333333335</v>
      </c>
      <c r="Q373" s="531">
        <v>972.32</v>
      </c>
    </row>
    <row r="374" spans="1:17" ht="14.4" customHeight="1" x14ac:dyDescent="0.3">
      <c r="A374" s="525" t="s">
        <v>2627</v>
      </c>
      <c r="B374" s="526" t="s">
        <v>2194</v>
      </c>
      <c r="C374" s="526" t="s">
        <v>2166</v>
      </c>
      <c r="D374" s="526" t="s">
        <v>2387</v>
      </c>
      <c r="E374" s="526" t="s">
        <v>2386</v>
      </c>
      <c r="F374" s="530">
        <v>1</v>
      </c>
      <c r="G374" s="530">
        <v>1408.42</v>
      </c>
      <c r="H374" s="530"/>
      <c r="I374" s="530">
        <v>1408.42</v>
      </c>
      <c r="J374" s="530"/>
      <c r="K374" s="530"/>
      <c r="L374" s="530"/>
      <c r="M374" s="530"/>
      <c r="N374" s="530"/>
      <c r="O374" s="530"/>
      <c r="P374" s="544"/>
      <c r="Q374" s="531"/>
    </row>
    <row r="375" spans="1:17" ht="14.4" customHeight="1" x14ac:dyDescent="0.3">
      <c r="A375" s="525" t="s">
        <v>2627</v>
      </c>
      <c r="B375" s="526" t="s">
        <v>2194</v>
      </c>
      <c r="C375" s="526" t="s">
        <v>2166</v>
      </c>
      <c r="D375" s="526" t="s">
        <v>2388</v>
      </c>
      <c r="E375" s="526" t="s">
        <v>2386</v>
      </c>
      <c r="F375" s="530">
        <v>58</v>
      </c>
      <c r="G375" s="530">
        <v>99023.98</v>
      </c>
      <c r="H375" s="530">
        <v>1.4871794871794872</v>
      </c>
      <c r="I375" s="530">
        <v>1707.31</v>
      </c>
      <c r="J375" s="530">
        <v>39</v>
      </c>
      <c r="K375" s="530">
        <v>66585.09</v>
      </c>
      <c r="L375" s="530">
        <v>1</v>
      </c>
      <c r="M375" s="530">
        <v>1707.31</v>
      </c>
      <c r="N375" s="530">
        <v>49</v>
      </c>
      <c r="O375" s="530">
        <v>83658.19</v>
      </c>
      <c r="P375" s="544">
        <v>1.2564102564102566</v>
      </c>
      <c r="Q375" s="531">
        <v>1707.31</v>
      </c>
    </row>
    <row r="376" spans="1:17" ht="14.4" customHeight="1" x14ac:dyDescent="0.3">
      <c r="A376" s="525" t="s">
        <v>2627</v>
      </c>
      <c r="B376" s="526" t="s">
        <v>2194</v>
      </c>
      <c r="C376" s="526" t="s">
        <v>2166</v>
      </c>
      <c r="D376" s="526" t="s">
        <v>2389</v>
      </c>
      <c r="E376" s="526" t="s">
        <v>2386</v>
      </c>
      <c r="F376" s="530">
        <v>3</v>
      </c>
      <c r="G376" s="530">
        <v>6198.9000000000005</v>
      </c>
      <c r="H376" s="530">
        <v>1</v>
      </c>
      <c r="I376" s="530">
        <v>2066.3000000000002</v>
      </c>
      <c r="J376" s="530">
        <v>3</v>
      </c>
      <c r="K376" s="530">
        <v>6198.9000000000005</v>
      </c>
      <c r="L376" s="530">
        <v>1</v>
      </c>
      <c r="M376" s="530">
        <v>2066.3000000000002</v>
      </c>
      <c r="N376" s="530"/>
      <c r="O376" s="530"/>
      <c r="P376" s="544"/>
      <c r="Q376" s="531"/>
    </row>
    <row r="377" spans="1:17" ht="14.4" customHeight="1" x14ac:dyDescent="0.3">
      <c r="A377" s="525" t="s">
        <v>2627</v>
      </c>
      <c r="B377" s="526" t="s">
        <v>2194</v>
      </c>
      <c r="C377" s="526" t="s">
        <v>2166</v>
      </c>
      <c r="D377" s="526" t="s">
        <v>2390</v>
      </c>
      <c r="E377" s="526" t="s">
        <v>2391</v>
      </c>
      <c r="F377" s="530"/>
      <c r="G377" s="530"/>
      <c r="H377" s="530"/>
      <c r="I377" s="530"/>
      <c r="J377" s="530">
        <v>1</v>
      </c>
      <c r="K377" s="530">
        <v>1932.09</v>
      </c>
      <c r="L377" s="530">
        <v>1</v>
      </c>
      <c r="M377" s="530">
        <v>1932.09</v>
      </c>
      <c r="N377" s="530"/>
      <c r="O377" s="530"/>
      <c r="P377" s="544"/>
      <c r="Q377" s="531"/>
    </row>
    <row r="378" spans="1:17" ht="14.4" customHeight="1" x14ac:dyDescent="0.3">
      <c r="A378" s="525" t="s">
        <v>2627</v>
      </c>
      <c r="B378" s="526" t="s">
        <v>2194</v>
      </c>
      <c r="C378" s="526" t="s">
        <v>2166</v>
      </c>
      <c r="D378" s="526" t="s">
        <v>2392</v>
      </c>
      <c r="E378" s="526" t="s">
        <v>2393</v>
      </c>
      <c r="F378" s="530">
        <v>2</v>
      </c>
      <c r="G378" s="530">
        <v>2055.52</v>
      </c>
      <c r="H378" s="530">
        <v>0.66666666666666674</v>
      </c>
      <c r="I378" s="530">
        <v>1027.76</v>
      </c>
      <c r="J378" s="530">
        <v>3</v>
      </c>
      <c r="K378" s="530">
        <v>3083.2799999999997</v>
      </c>
      <c r="L378" s="530">
        <v>1</v>
      </c>
      <c r="M378" s="530">
        <v>1027.76</v>
      </c>
      <c r="N378" s="530">
        <v>1</v>
      </c>
      <c r="O378" s="530">
        <v>1027.76</v>
      </c>
      <c r="P378" s="544">
        <v>0.33333333333333337</v>
      </c>
      <c r="Q378" s="531">
        <v>1027.76</v>
      </c>
    </row>
    <row r="379" spans="1:17" ht="14.4" customHeight="1" x14ac:dyDescent="0.3">
      <c r="A379" s="525" t="s">
        <v>2627</v>
      </c>
      <c r="B379" s="526" t="s">
        <v>2194</v>
      </c>
      <c r="C379" s="526" t="s">
        <v>2166</v>
      </c>
      <c r="D379" s="526" t="s">
        <v>2394</v>
      </c>
      <c r="E379" s="526" t="s">
        <v>2393</v>
      </c>
      <c r="F379" s="530">
        <v>6</v>
      </c>
      <c r="G379" s="530">
        <v>12851.099999999999</v>
      </c>
      <c r="H379" s="530">
        <v>6</v>
      </c>
      <c r="I379" s="530">
        <v>2141.85</v>
      </c>
      <c r="J379" s="530">
        <v>1</v>
      </c>
      <c r="K379" s="530">
        <v>2141.85</v>
      </c>
      <c r="L379" s="530">
        <v>1</v>
      </c>
      <c r="M379" s="530">
        <v>2141.85</v>
      </c>
      <c r="N379" s="530">
        <v>15</v>
      </c>
      <c r="O379" s="530">
        <v>32127.75</v>
      </c>
      <c r="P379" s="544">
        <v>15</v>
      </c>
      <c r="Q379" s="531">
        <v>2141.85</v>
      </c>
    </row>
    <row r="380" spans="1:17" ht="14.4" customHeight="1" x14ac:dyDescent="0.3">
      <c r="A380" s="525" t="s">
        <v>2627</v>
      </c>
      <c r="B380" s="526" t="s">
        <v>2194</v>
      </c>
      <c r="C380" s="526" t="s">
        <v>2166</v>
      </c>
      <c r="D380" s="526" t="s">
        <v>2567</v>
      </c>
      <c r="E380" s="526" t="s">
        <v>2568</v>
      </c>
      <c r="F380" s="530">
        <v>1</v>
      </c>
      <c r="G380" s="530">
        <v>466.78</v>
      </c>
      <c r="H380" s="530"/>
      <c r="I380" s="530">
        <v>466.78</v>
      </c>
      <c r="J380" s="530"/>
      <c r="K380" s="530"/>
      <c r="L380" s="530"/>
      <c r="M380" s="530"/>
      <c r="N380" s="530"/>
      <c r="O380" s="530"/>
      <c r="P380" s="544"/>
      <c r="Q380" s="531"/>
    </row>
    <row r="381" spans="1:17" ht="14.4" customHeight="1" x14ac:dyDescent="0.3">
      <c r="A381" s="525" t="s">
        <v>2627</v>
      </c>
      <c r="B381" s="526" t="s">
        <v>2194</v>
      </c>
      <c r="C381" s="526" t="s">
        <v>2166</v>
      </c>
      <c r="D381" s="526" t="s">
        <v>2395</v>
      </c>
      <c r="E381" s="526" t="s">
        <v>2396</v>
      </c>
      <c r="F381" s="530"/>
      <c r="G381" s="530"/>
      <c r="H381" s="530"/>
      <c r="I381" s="530"/>
      <c r="J381" s="530">
        <v>1</v>
      </c>
      <c r="K381" s="530">
        <v>8536.5499999999993</v>
      </c>
      <c r="L381" s="530">
        <v>1</v>
      </c>
      <c r="M381" s="530">
        <v>8536.5499999999993</v>
      </c>
      <c r="N381" s="530"/>
      <c r="O381" s="530"/>
      <c r="P381" s="544"/>
      <c r="Q381" s="531"/>
    </row>
    <row r="382" spans="1:17" ht="14.4" customHeight="1" x14ac:dyDescent="0.3">
      <c r="A382" s="525" t="s">
        <v>2627</v>
      </c>
      <c r="B382" s="526" t="s">
        <v>2194</v>
      </c>
      <c r="C382" s="526" t="s">
        <v>2166</v>
      </c>
      <c r="D382" s="526" t="s">
        <v>2399</v>
      </c>
      <c r="E382" s="526" t="s">
        <v>2400</v>
      </c>
      <c r="F382" s="530">
        <v>7</v>
      </c>
      <c r="G382" s="530">
        <v>21023.660000000003</v>
      </c>
      <c r="H382" s="530">
        <v>1.7500000000000002</v>
      </c>
      <c r="I382" s="530">
        <v>3003.3800000000006</v>
      </c>
      <c r="J382" s="530">
        <v>4</v>
      </c>
      <c r="K382" s="530">
        <v>12013.52</v>
      </c>
      <c r="L382" s="530">
        <v>1</v>
      </c>
      <c r="M382" s="530">
        <v>3003.38</v>
      </c>
      <c r="N382" s="530">
        <v>12</v>
      </c>
      <c r="O382" s="530">
        <v>36040.559999999998</v>
      </c>
      <c r="P382" s="544">
        <v>2.9999999999999996</v>
      </c>
      <c r="Q382" s="531">
        <v>3003.3799999999997</v>
      </c>
    </row>
    <row r="383" spans="1:17" ht="14.4" customHeight="1" x14ac:dyDescent="0.3">
      <c r="A383" s="525" t="s">
        <v>2627</v>
      </c>
      <c r="B383" s="526" t="s">
        <v>2194</v>
      </c>
      <c r="C383" s="526" t="s">
        <v>2166</v>
      </c>
      <c r="D383" s="526" t="s">
        <v>2401</v>
      </c>
      <c r="E383" s="526" t="s">
        <v>2402</v>
      </c>
      <c r="F383" s="530"/>
      <c r="G383" s="530"/>
      <c r="H383" s="530"/>
      <c r="I383" s="530"/>
      <c r="J383" s="530">
        <v>1</v>
      </c>
      <c r="K383" s="530">
        <v>2236.5</v>
      </c>
      <c r="L383" s="530">
        <v>1</v>
      </c>
      <c r="M383" s="530">
        <v>2236.5</v>
      </c>
      <c r="N383" s="530">
        <v>2</v>
      </c>
      <c r="O383" s="530">
        <v>4473</v>
      </c>
      <c r="P383" s="544">
        <v>2</v>
      </c>
      <c r="Q383" s="531">
        <v>2236.5</v>
      </c>
    </row>
    <row r="384" spans="1:17" ht="14.4" customHeight="1" x14ac:dyDescent="0.3">
      <c r="A384" s="525" t="s">
        <v>2627</v>
      </c>
      <c r="B384" s="526" t="s">
        <v>2194</v>
      </c>
      <c r="C384" s="526" t="s">
        <v>2166</v>
      </c>
      <c r="D384" s="526" t="s">
        <v>2569</v>
      </c>
      <c r="E384" s="526" t="s">
        <v>2386</v>
      </c>
      <c r="F384" s="530"/>
      <c r="G384" s="530"/>
      <c r="H384" s="530"/>
      <c r="I384" s="530"/>
      <c r="J384" s="530"/>
      <c r="K384" s="530"/>
      <c r="L384" s="530"/>
      <c r="M384" s="530"/>
      <c r="N384" s="530">
        <v>2</v>
      </c>
      <c r="O384" s="530">
        <v>2893.94</v>
      </c>
      <c r="P384" s="544"/>
      <c r="Q384" s="531">
        <v>1446.97</v>
      </c>
    </row>
    <row r="385" spans="1:17" ht="14.4" customHeight="1" x14ac:dyDescent="0.3">
      <c r="A385" s="525" t="s">
        <v>2627</v>
      </c>
      <c r="B385" s="526" t="s">
        <v>2194</v>
      </c>
      <c r="C385" s="526" t="s">
        <v>2166</v>
      </c>
      <c r="D385" s="526" t="s">
        <v>2405</v>
      </c>
      <c r="E385" s="526" t="s">
        <v>2406</v>
      </c>
      <c r="F385" s="530"/>
      <c r="G385" s="530"/>
      <c r="H385" s="530"/>
      <c r="I385" s="530"/>
      <c r="J385" s="530">
        <v>2</v>
      </c>
      <c r="K385" s="530">
        <v>13781.56</v>
      </c>
      <c r="L385" s="530">
        <v>1</v>
      </c>
      <c r="M385" s="530">
        <v>6890.78</v>
      </c>
      <c r="N385" s="530">
        <v>1</v>
      </c>
      <c r="O385" s="530">
        <v>6890.78</v>
      </c>
      <c r="P385" s="544">
        <v>0.5</v>
      </c>
      <c r="Q385" s="531">
        <v>6890.78</v>
      </c>
    </row>
    <row r="386" spans="1:17" ht="14.4" customHeight="1" x14ac:dyDescent="0.3">
      <c r="A386" s="525" t="s">
        <v>2627</v>
      </c>
      <c r="B386" s="526" t="s">
        <v>2194</v>
      </c>
      <c r="C386" s="526" t="s">
        <v>2166</v>
      </c>
      <c r="D386" s="526" t="s">
        <v>2587</v>
      </c>
      <c r="E386" s="526" t="s">
        <v>2588</v>
      </c>
      <c r="F386" s="530"/>
      <c r="G386" s="530"/>
      <c r="H386" s="530"/>
      <c r="I386" s="530"/>
      <c r="J386" s="530">
        <v>1</v>
      </c>
      <c r="K386" s="530">
        <v>2298.9699999999998</v>
      </c>
      <c r="L386" s="530">
        <v>1</v>
      </c>
      <c r="M386" s="530">
        <v>2298.9699999999998</v>
      </c>
      <c r="N386" s="530"/>
      <c r="O386" s="530"/>
      <c r="P386" s="544"/>
      <c r="Q386" s="531"/>
    </row>
    <row r="387" spans="1:17" ht="14.4" customHeight="1" x14ac:dyDescent="0.3">
      <c r="A387" s="525" t="s">
        <v>2627</v>
      </c>
      <c r="B387" s="526" t="s">
        <v>2194</v>
      </c>
      <c r="C387" s="526" t="s">
        <v>2166</v>
      </c>
      <c r="D387" s="526" t="s">
        <v>2407</v>
      </c>
      <c r="E387" s="526" t="s">
        <v>2408</v>
      </c>
      <c r="F387" s="530">
        <v>19</v>
      </c>
      <c r="G387" s="530">
        <v>78619.91</v>
      </c>
      <c r="H387" s="530">
        <v>1.9</v>
      </c>
      <c r="I387" s="530">
        <v>4137.8900000000003</v>
      </c>
      <c r="J387" s="530">
        <v>10</v>
      </c>
      <c r="K387" s="530">
        <v>41378.9</v>
      </c>
      <c r="L387" s="530">
        <v>1</v>
      </c>
      <c r="M387" s="530">
        <v>4137.8900000000003</v>
      </c>
      <c r="N387" s="530">
        <v>12</v>
      </c>
      <c r="O387" s="530">
        <v>49654.680000000008</v>
      </c>
      <c r="P387" s="544">
        <v>1.2000000000000002</v>
      </c>
      <c r="Q387" s="531">
        <v>4137.8900000000003</v>
      </c>
    </row>
    <row r="388" spans="1:17" ht="14.4" customHeight="1" x14ac:dyDescent="0.3">
      <c r="A388" s="525" t="s">
        <v>2627</v>
      </c>
      <c r="B388" s="526" t="s">
        <v>2194</v>
      </c>
      <c r="C388" s="526" t="s">
        <v>2166</v>
      </c>
      <c r="D388" s="526" t="s">
        <v>2409</v>
      </c>
      <c r="E388" s="526" t="s">
        <v>2410</v>
      </c>
      <c r="F388" s="530">
        <v>1</v>
      </c>
      <c r="G388" s="530">
        <v>1123.73</v>
      </c>
      <c r="H388" s="530"/>
      <c r="I388" s="530">
        <v>1123.73</v>
      </c>
      <c r="J388" s="530"/>
      <c r="K388" s="530"/>
      <c r="L388" s="530"/>
      <c r="M388" s="530"/>
      <c r="N388" s="530">
        <v>1</v>
      </c>
      <c r="O388" s="530">
        <v>1123.73</v>
      </c>
      <c r="P388" s="544"/>
      <c r="Q388" s="531">
        <v>1123.73</v>
      </c>
    </row>
    <row r="389" spans="1:17" ht="14.4" customHeight="1" x14ac:dyDescent="0.3">
      <c r="A389" s="525" t="s">
        <v>2627</v>
      </c>
      <c r="B389" s="526" t="s">
        <v>2194</v>
      </c>
      <c r="C389" s="526" t="s">
        <v>2166</v>
      </c>
      <c r="D389" s="526" t="s">
        <v>2411</v>
      </c>
      <c r="E389" s="526" t="s">
        <v>2412</v>
      </c>
      <c r="F389" s="530">
        <v>47</v>
      </c>
      <c r="G389" s="530">
        <v>802433.35</v>
      </c>
      <c r="H389" s="530"/>
      <c r="I389" s="530">
        <v>17073.05</v>
      </c>
      <c r="J389" s="530"/>
      <c r="K389" s="530"/>
      <c r="L389" s="530"/>
      <c r="M389" s="530"/>
      <c r="N389" s="530"/>
      <c r="O389" s="530"/>
      <c r="P389" s="544"/>
      <c r="Q389" s="531"/>
    </row>
    <row r="390" spans="1:17" ht="14.4" customHeight="1" x14ac:dyDescent="0.3">
      <c r="A390" s="525" t="s">
        <v>2627</v>
      </c>
      <c r="B390" s="526" t="s">
        <v>2194</v>
      </c>
      <c r="C390" s="526" t="s">
        <v>2166</v>
      </c>
      <c r="D390" s="526" t="s">
        <v>2413</v>
      </c>
      <c r="E390" s="526" t="s">
        <v>2414</v>
      </c>
      <c r="F390" s="530">
        <v>49</v>
      </c>
      <c r="G390" s="530">
        <v>49137.200000000004</v>
      </c>
      <c r="H390" s="530">
        <v>1.3243243243243246</v>
      </c>
      <c r="I390" s="530">
        <v>1002.8000000000001</v>
      </c>
      <c r="J390" s="530">
        <v>37</v>
      </c>
      <c r="K390" s="530">
        <v>37103.599999999999</v>
      </c>
      <c r="L390" s="530">
        <v>1</v>
      </c>
      <c r="M390" s="530">
        <v>1002.8</v>
      </c>
      <c r="N390" s="530">
        <v>50</v>
      </c>
      <c r="O390" s="530">
        <v>50139.999999999993</v>
      </c>
      <c r="P390" s="544">
        <v>1.3513513513513513</v>
      </c>
      <c r="Q390" s="531">
        <v>1002.7999999999998</v>
      </c>
    </row>
    <row r="391" spans="1:17" ht="14.4" customHeight="1" x14ac:dyDescent="0.3">
      <c r="A391" s="525" t="s">
        <v>2627</v>
      </c>
      <c r="B391" s="526" t="s">
        <v>2194</v>
      </c>
      <c r="C391" s="526" t="s">
        <v>2166</v>
      </c>
      <c r="D391" s="526" t="s">
        <v>2415</v>
      </c>
      <c r="E391" s="526" t="s">
        <v>2416</v>
      </c>
      <c r="F391" s="530">
        <v>5</v>
      </c>
      <c r="G391" s="530">
        <v>38250</v>
      </c>
      <c r="H391" s="530">
        <v>2.5</v>
      </c>
      <c r="I391" s="530">
        <v>7650</v>
      </c>
      <c r="J391" s="530">
        <v>2</v>
      </c>
      <c r="K391" s="530">
        <v>15300</v>
      </c>
      <c r="L391" s="530">
        <v>1</v>
      </c>
      <c r="M391" s="530">
        <v>7650</v>
      </c>
      <c r="N391" s="530">
        <v>5</v>
      </c>
      <c r="O391" s="530">
        <v>38250</v>
      </c>
      <c r="P391" s="544">
        <v>2.5</v>
      </c>
      <c r="Q391" s="531">
        <v>7650</v>
      </c>
    </row>
    <row r="392" spans="1:17" ht="14.4" customHeight="1" x14ac:dyDescent="0.3">
      <c r="A392" s="525" t="s">
        <v>2627</v>
      </c>
      <c r="B392" s="526" t="s">
        <v>2194</v>
      </c>
      <c r="C392" s="526" t="s">
        <v>2166</v>
      </c>
      <c r="D392" s="526" t="s">
        <v>2417</v>
      </c>
      <c r="E392" s="526" t="s">
        <v>2418</v>
      </c>
      <c r="F392" s="530">
        <v>1</v>
      </c>
      <c r="G392" s="530">
        <v>9370.39</v>
      </c>
      <c r="H392" s="530">
        <v>1</v>
      </c>
      <c r="I392" s="530">
        <v>9370.39</v>
      </c>
      <c r="J392" s="530">
        <v>1</v>
      </c>
      <c r="K392" s="530">
        <v>9370.39</v>
      </c>
      <c r="L392" s="530">
        <v>1</v>
      </c>
      <c r="M392" s="530">
        <v>9370.39</v>
      </c>
      <c r="N392" s="530">
        <v>9</v>
      </c>
      <c r="O392" s="530">
        <v>84333.51</v>
      </c>
      <c r="P392" s="544">
        <v>9</v>
      </c>
      <c r="Q392" s="531">
        <v>9370.39</v>
      </c>
    </row>
    <row r="393" spans="1:17" ht="14.4" customHeight="1" x14ac:dyDescent="0.3">
      <c r="A393" s="525" t="s">
        <v>2627</v>
      </c>
      <c r="B393" s="526" t="s">
        <v>2194</v>
      </c>
      <c r="C393" s="526" t="s">
        <v>2166</v>
      </c>
      <c r="D393" s="526" t="s">
        <v>2419</v>
      </c>
      <c r="E393" s="526" t="s">
        <v>2420</v>
      </c>
      <c r="F393" s="530">
        <v>1</v>
      </c>
      <c r="G393" s="530">
        <v>13284.52</v>
      </c>
      <c r="H393" s="530"/>
      <c r="I393" s="530">
        <v>13284.52</v>
      </c>
      <c r="J393" s="530"/>
      <c r="K393" s="530"/>
      <c r="L393" s="530"/>
      <c r="M393" s="530"/>
      <c r="N393" s="530">
        <v>3</v>
      </c>
      <c r="O393" s="530">
        <v>39853.56</v>
      </c>
      <c r="P393" s="544"/>
      <c r="Q393" s="531">
        <v>13284.519999999999</v>
      </c>
    </row>
    <row r="394" spans="1:17" ht="14.4" customHeight="1" x14ac:dyDescent="0.3">
      <c r="A394" s="525" t="s">
        <v>2627</v>
      </c>
      <c r="B394" s="526" t="s">
        <v>2194</v>
      </c>
      <c r="C394" s="526" t="s">
        <v>2166</v>
      </c>
      <c r="D394" s="526" t="s">
        <v>2421</v>
      </c>
      <c r="E394" s="526" t="s">
        <v>2422</v>
      </c>
      <c r="F394" s="530">
        <v>8</v>
      </c>
      <c r="G394" s="530">
        <v>17367.759999999998</v>
      </c>
      <c r="H394" s="530">
        <v>2</v>
      </c>
      <c r="I394" s="530">
        <v>2170.9699999999998</v>
      </c>
      <c r="J394" s="530">
        <v>4</v>
      </c>
      <c r="K394" s="530">
        <v>8683.8799999999992</v>
      </c>
      <c r="L394" s="530">
        <v>1</v>
      </c>
      <c r="M394" s="530">
        <v>2170.9699999999998</v>
      </c>
      <c r="N394" s="530">
        <v>11</v>
      </c>
      <c r="O394" s="530">
        <v>23880.67</v>
      </c>
      <c r="P394" s="544">
        <v>2.75</v>
      </c>
      <c r="Q394" s="531">
        <v>2170.9699999999998</v>
      </c>
    </row>
    <row r="395" spans="1:17" ht="14.4" customHeight="1" x14ac:dyDescent="0.3">
      <c r="A395" s="525" t="s">
        <v>2627</v>
      </c>
      <c r="B395" s="526" t="s">
        <v>2194</v>
      </c>
      <c r="C395" s="526" t="s">
        <v>2166</v>
      </c>
      <c r="D395" s="526" t="s">
        <v>2423</v>
      </c>
      <c r="E395" s="526" t="s">
        <v>2424</v>
      </c>
      <c r="F395" s="530"/>
      <c r="G395" s="530"/>
      <c r="H395" s="530"/>
      <c r="I395" s="530"/>
      <c r="J395" s="530"/>
      <c r="K395" s="530"/>
      <c r="L395" s="530"/>
      <c r="M395" s="530"/>
      <c r="N395" s="530">
        <v>1</v>
      </c>
      <c r="O395" s="530">
        <v>797</v>
      </c>
      <c r="P395" s="544"/>
      <c r="Q395" s="531">
        <v>797</v>
      </c>
    </row>
    <row r="396" spans="1:17" ht="14.4" customHeight="1" x14ac:dyDescent="0.3">
      <c r="A396" s="525" t="s">
        <v>2627</v>
      </c>
      <c r="B396" s="526" t="s">
        <v>2194</v>
      </c>
      <c r="C396" s="526" t="s">
        <v>2166</v>
      </c>
      <c r="D396" s="526" t="s">
        <v>2425</v>
      </c>
      <c r="E396" s="526" t="s">
        <v>2426</v>
      </c>
      <c r="F396" s="530"/>
      <c r="G396" s="530"/>
      <c r="H396" s="530"/>
      <c r="I396" s="530"/>
      <c r="J396" s="530">
        <v>2</v>
      </c>
      <c r="K396" s="530">
        <v>10518.46</v>
      </c>
      <c r="L396" s="530">
        <v>1</v>
      </c>
      <c r="M396" s="530">
        <v>5259.23</v>
      </c>
      <c r="N396" s="530">
        <v>1</v>
      </c>
      <c r="O396" s="530">
        <v>5259.23</v>
      </c>
      <c r="P396" s="544">
        <v>0.5</v>
      </c>
      <c r="Q396" s="531">
        <v>5259.23</v>
      </c>
    </row>
    <row r="397" spans="1:17" ht="14.4" customHeight="1" x14ac:dyDescent="0.3">
      <c r="A397" s="525" t="s">
        <v>2627</v>
      </c>
      <c r="B397" s="526" t="s">
        <v>2194</v>
      </c>
      <c r="C397" s="526" t="s">
        <v>2166</v>
      </c>
      <c r="D397" s="526" t="s">
        <v>2625</v>
      </c>
      <c r="E397" s="526" t="s">
        <v>2626</v>
      </c>
      <c r="F397" s="530"/>
      <c r="G397" s="530"/>
      <c r="H397" s="530"/>
      <c r="I397" s="530"/>
      <c r="J397" s="530"/>
      <c r="K397" s="530"/>
      <c r="L397" s="530"/>
      <c r="M397" s="530"/>
      <c r="N397" s="530">
        <v>1</v>
      </c>
      <c r="O397" s="530">
        <v>4041.82</v>
      </c>
      <c r="P397" s="544"/>
      <c r="Q397" s="531">
        <v>4041.82</v>
      </c>
    </row>
    <row r="398" spans="1:17" ht="14.4" customHeight="1" x14ac:dyDescent="0.3">
      <c r="A398" s="525" t="s">
        <v>2627</v>
      </c>
      <c r="B398" s="526" t="s">
        <v>2194</v>
      </c>
      <c r="C398" s="526" t="s">
        <v>2166</v>
      </c>
      <c r="D398" s="526" t="s">
        <v>2429</v>
      </c>
      <c r="E398" s="526" t="s">
        <v>2430</v>
      </c>
      <c r="F398" s="530">
        <v>6</v>
      </c>
      <c r="G398" s="530">
        <v>3633.9</v>
      </c>
      <c r="H398" s="530">
        <v>2.0000000000000004</v>
      </c>
      <c r="I398" s="530">
        <v>605.65</v>
      </c>
      <c r="J398" s="530">
        <v>3</v>
      </c>
      <c r="K398" s="530">
        <v>1816.9499999999998</v>
      </c>
      <c r="L398" s="530">
        <v>1</v>
      </c>
      <c r="M398" s="530">
        <v>605.65</v>
      </c>
      <c r="N398" s="530">
        <v>11</v>
      </c>
      <c r="O398" s="530">
        <v>6662.15</v>
      </c>
      <c r="P398" s="544">
        <v>3.666666666666667</v>
      </c>
      <c r="Q398" s="531">
        <v>605.65</v>
      </c>
    </row>
    <row r="399" spans="1:17" ht="14.4" customHeight="1" x14ac:dyDescent="0.3">
      <c r="A399" s="525" t="s">
        <v>2627</v>
      </c>
      <c r="B399" s="526" t="s">
        <v>2194</v>
      </c>
      <c r="C399" s="526" t="s">
        <v>2166</v>
      </c>
      <c r="D399" s="526" t="s">
        <v>2435</v>
      </c>
      <c r="E399" s="526" t="s">
        <v>2436</v>
      </c>
      <c r="F399" s="530"/>
      <c r="G399" s="530"/>
      <c r="H399" s="530"/>
      <c r="I399" s="530"/>
      <c r="J399" s="530">
        <v>3</v>
      </c>
      <c r="K399" s="530">
        <v>2493.48</v>
      </c>
      <c r="L399" s="530">
        <v>1</v>
      </c>
      <c r="M399" s="530">
        <v>831.16</v>
      </c>
      <c r="N399" s="530">
        <v>3</v>
      </c>
      <c r="O399" s="530">
        <v>2493.48</v>
      </c>
      <c r="P399" s="544">
        <v>1</v>
      </c>
      <c r="Q399" s="531">
        <v>831.16</v>
      </c>
    </row>
    <row r="400" spans="1:17" ht="14.4" customHeight="1" x14ac:dyDescent="0.3">
      <c r="A400" s="525" t="s">
        <v>2627</v>
      </c>
      <c r="B400" s="526" t="s">
        <v>2194</v>
      </c>
      <c r="C400" s="526" t="s">
        <v>2166</v>
      </c>
      <c r="D400" s="526" t="s">
        <v>2437</v>
      </c>
      <c r="E400" s="526" t="s">
        <v>2436</v>
      </c>
      <c r="F400" s="530">
        <v>8</v>
      </c>
      <c r="G400" s="530">
        <v>7104.4799999999987</v>
      </c>
      <c r="H400" s="530">
        <v>0.79999999999999993</v>
      </c>
      <c r="I400" s="530">
        <v>888.05999999999983</v>
      </c>
      <c r="J400" s="530">
        <v>10</v>
      </c>
      <c r="K400" s="530">
        <v>8880.5999999999985</v>
      </c>
      <c r="L400" s="530">
        <v>1</v>
      </c>
      <c r="M400" s="530">
        <v>888.05999999999983</v>
      </c>
      <c r="N400" s="530">
        <v>6</v>
      </c>
      <c r="O400" s="530">
        <v>5328.36</v>
      </c>
      <c r="P400" s="544">
        <v>0.60000000000000009</v>
      </c>
      <c r="Q400" s="531">
        <v>888.06</v>
      </c>
    </row>
    <row r="401" spans="1:17" ht="14.4" customHeight="1" x14ac:dyDescent="0.3">
      <c r="A401" s="525" t="s">
        <v>2627</v>
      </c>
      <c r="B401" s="526" t="s">
        <v>2194</v>
      </c>
      <c r="C401" s="526" t="s">
        <v>2166</v>
      </c>
      <c r="D401" s="526" t="s">
        <v>2438</v>
      </c>
      <c r="E401" s="526" t="s">
        <v>2439</v>
      </c>
      <c r="F401" s="530">
        <v>3</v>
      </c>
      <c r="G401" s="530">
        <v>2664.18</v>
      </c>
      <c r="H401" s="530"/>
      <c r="I401" s="530">
        <v>888.06</v>
      </c>
      <c r="J401" s="530"/>
      <c r="K401" s="530"/>
      <c r="L401" s="530"/>
      <c r="M401" s="530"/>
      <c r="N401" s="530"/>
      <c r="O401" s="530"/>
      <c r="P401" s="544"/>
      <c r="Q401" s="531"/>
    </row>
    <row r="402" spans="1:17" ht="14.4" customHeight="1" x14ac:dyDescent="0.3">
      <c r="A402" s="525" t="s">
        <v>2627</v>
      </c>
      <c r="B402" s="526" t="s">
        <v>2194</v>
      </c>
      <c r="C402" s="526" t="s">
        <v>2166</v>
      </c>
      <c r="D402" s="526" t="s">
        <v>2440</v>
      </c>
      <c r="E402" s="526" t="s">
        <v>2441</v>
      </c>
      <c r="F402" s="530">
        <v>2</v>
      </c>
      <c r="G402" s="530">
        <v>1662.32</v>
      </c>
      <c r="H402" s="530"/>
      <c r="I402" s="530">
        <v>831.16</v>
      </c>
      <c r="J402" s="530"/>
      <c r="K402" s="530"/>
      <c r="L402" s="530"/>
      <c r="M402" s="530"/>
      <c r="N402" s="530">
        <v>1</v>
      </c>
      <c r="O402" s="530">
        <v>831.16</v>
      </c>
      <c r="P402" s="544"/>
      <c r="Q402" s="531">
        <v>831.16</v>
      </c>
    </row>
    <row r="403" spans="1:17" ht="14.4" customHeight="1" x14ac:dyDescent="0.3">
      <c r="A403" s="525" t="s">
        <v>2627</v>
      </c>
      <c r="B403" s="526" t="s">
        <v>2194</v>
      </c>
      <c r="C403" s="526" t="s">
        <v>2166</v>
      </c>
      <c r="D403" s="526" t="s">
        <v>2628</v>
      </c>
      <c r="E403" s="526" t="s">
        <v>2629</v>
      </c>
      <c r="F403" s="530"/>
      <c r="G403" s="530"/>
      <c r="H403" s="530"/>
      <c r="I403" s="530"/>
      <c r="J403" s="530">
        <v>4</v>
      </c>
      <c r="K403" s="530">
        <v>88000</v>
      </c>
      <c r="L403" s="530">
        <v>1</v>
      </c>
      <c r="M403" s="530">
        <v>22000</v>
      </c>
      <c r="N403" s="530"/>
      <c r="O403" s="530"/>
      <c r="P403" s="544"/>
      <c r="Q403" s="531"/>
    </row>
    <row r="404" spans="1:17" ht="14.4" customHeight="1" x14ac:dyDescent="0.3">
      <c r="A404" s="525" t="s">
        <v>2627</v>
      </c>
      <c r="B404" s="526" t="s">
        <v>2194</v>
      </c>
      <c r="C404" s="526" t="s">
        <v>2166</v>
      </c>
      <c r="D404" s="526" t="s">
        <v>2630</v>
      </c>
      <c r="E404" s="526" t="s">
        <v>2631</v>
      </c>
      <c r="F404" s="530"/>
      <c r="G404" s="530"/>
      <c r="H404" s="530"/>
      <c r="I404" s="530"/>
      <c r="J404" s="530"/>
      <c r="K404" s="530"/>
      <c r="L404" s="530"/>
      <c r="M404" s="530"/>
      <c r="N404" s="530">
        <v>1</v>
      </c>
      <c r="O404" s="530">
        <v>2205</v>
      </c>
      <c r="P404" s="544"/>
      <c r="Q404" s="531">
        <v>2205</v>
      </c>
    </row>
    <row r="405" spans="1:17" ht="14.4" customHeight="1" x14ac:dyDescent="0.3">
      <c r="A405" s="525" t="s">
        <v>2627</v>
      </c>
      <c r="B405" s="526" t="s">
        <v>2194</v>
      </c>
      <c r="C405" s="526" t="s">
        <v>2166</v>
      </c>
      <c r="D405" s="526" t="s">
        <v>2442</v>
      </c>
      <c r="E405" s="526" t="s">
        <v>2443</v>
      </c>
      <c r="F405" s="530">
        <v>42</v>
      </c>
      <c r="G405" s="530">
        <v>55109.87999999999</v>
      </c>
      <c r="H405" s="530">
        <v>1.4482758620689653</v>
      </c>
      <c r="I405" s="530">
        <v>1312.1399999999999</v>
      </c>
      <c r="J405" s="530">
        <v>29</v>
      </c>
      <c r="K405" s="530">
        <v>38052.06</v>
      </c>
      <c r="L405" s="530">
        <v>1</v>
      </c>
      <c r="M405" s="530">
        <v>1312.1399999999999</v>
      </c>
      <c r="N405" s="530">
        <v>32</v>
      </c>
      <c r="O405" s="530">
        <v>41988.479999999996</v>
      </c>
      <c r="P405" s="544">
        <v>1.103448275862069</v>
      </c>
      <c r="Q405" s="531">
        <v>1312.1399999999999</v>
      </c>
    </row>
    <row r="406" spans="1:17" ht="14.4" customHeight="1" x14ac:dyDescent="0.3">
      <c r="A406" s="525" t="s">
        <v>2627</v>
      </c>
      <c r="B406" s="526" t="s">
        <v>2194</v>
      </c>
      <c r="C406" s="526" t="s">
        <v>2166</v>
      </c>
      <c r="D406" s="526" t="s">
        <v>2601</v>
      </c>
      <c r="E406" s="526" t="s">
        <v>2602</v>
      </c>
      <c r="F406" s="530">
        <v>7</v>
      </c>
      <c r="G406" s="530">
        <v>25512.06</v>
      </c>
      <c r="H406" s="530">
        <v>1.7500000000000002</v>
      </c>
      <c r="I406" s="530">
        <v>3644.5800000000004</v>
      </c>
      <c r="J406" s="530">
        <v>4</v>
      </c>
      <c r="K406" s="530">
        <v>14578.32</v>
      </c>
      <c r="L406" s="530">
        <v>1</v>
      </c>
      <c r="M406" s="530">
        <v>3644.58</v>
      </c>
      <c r="N406" s="530">
        <v>1</v>
      </c>
      <c r="O406" s="530">
        <v>3644.58</v>
      </c>
      <c r="P406" s="544">
        <v>0.25</v>
      </c>
      <c r="Q406" s="531">
        <v>3644.58</v>
      </c>
    </row>
    <row r="407" spans="1:17" ht="14.4" customHeight="1" x14ac:dyDescent="0.3">
      <c r="A407" s="525" t="s">
        <v>2627</v>
      </c>
      <c r="B407" s="526" t="s">
        <v>2194</v>
      </c>
      <c r="C407" s="526" t="s">
        <v>2166</v>
      </c>
      <c r="D407" s="526" t="s">
        <v>2446</v>
      </c>
      <c r="E407" s="526" t="s">
        <v>2447</v>
      </c>
      <c r="F407" s="530">
        <v>50</v>
      </c>
      <c r="G407" s="530">
        <v>57316.5</v>
      </c>
      <c r="H407" s="530">
        <v>1.5625</v>
      </c>
      <c r="I407" s="530">
        <v>1146.33</v>
      </c>
      <c r="J407" s="530">
        <v>32</v>
      </c>
      <c r="K407" s="530">
        <v>36682.559999999998</v>
      </c>
      <c r="L407" s="530">
        <v>1</v>
      </c>
      <c r="M407" s="530">
        <v>1146.33</v>
      </c>
      <c r="N407" s="530">
        <v>38</v>
      </c>
      <c r="O407" s="530">
        <v>43560.539999999994</v>
      </c>
      <c r="P407" s="544">
        <v>1.1875</v>
      </c>
      <c r="Q407" s="531">
        <v>1146.33</v>
      </c>
    </row>
    <row r="408" spans="1:17" ht="14.4" customHeight="1" x14ac:dyDescent="0.3">
      <c r="A408" s="525" t="s">
        <v>2627</v>
      </c>
      <c r="B408" s="526" t="s">
        <v>2194</v>
      </c>
      <c r="C408" s="526" t="s">
        <v>2166</v>
      </c>
      <c r="D408" s="526" t="s">
        <v>2448</v>
      </c>
      <c r="E408" s="526" t="s">
        <v>2449</v>
      </c>
      <c r="F408" s="530">
        <v>2</v>
      </c>
      <c r="G408" s="530">
        <v>718.2</v>
      </c>
      <c r="H408" s="530">
        <v>0.66666666666666663</v>
      </c>
      <c r="I408" s="530">
        <v>359.1</v>
      </c>
      <c r="J408" s="530">
        <v>3</v>
      </c>
      <c r="K408" s="530">
        <v>1077.3000000000002</v>
      </c>
      <c r="L408" s="530">
        <v>1</v>
      </c>
      <c r="M408" s="530">
        <v>359.10000000000008</v>
      </c>
      <c r="N408" s="530">
        <v>2</v>
      </c>
      <c r="O408" s="530">
        <v>718.2</v>
      </c>
      <c r="P408" s="544">
        <v>0.66666666666666663</v>
      </c>
      <c r="Q408" s="531">
        <v>359.1</v>
      </c>
    </row>
    <row r="409" spans="1:17" ht="14.4" customHeight="1" x14ac:dyDescent="0.3">
      <c r="A409" s="525" t="s">
        <v>2627</v>
      </c>
      <c r="B409" s="526" t="s">
        <v>2194</v>
      </c>
      <c r="C409" s="526" t="s">
        <v>2166</v>
      </c>
      <c r="D409" s="526" t="s">
        <v>2167</v>
      </c>
      <c r="E409" s="526" t="s">
        <v>2168</v>
      </c>
      <c r="F409" s="530">
        <v>6</v>
      </c>
      <c r="G409" s="530">
        <v>5363.4</v>
      </c>
      <c r="H409" s="530">
        <v>1.2</v>
      </c>
      <c r="I409" s="530">
        <v>893.9</v>
      </c>
      <c r="J409" s="530">
        <v>5</v>
      </c>
      <c r="K409" s="530">
        <v>4469.5</v>
      </c>
      <c r="L409" s="530">
        <v>1</v>
      </c>
      <c r="M409" s="530">
        <v>893.9</v>
      </c>
      <c r="N409" s="530">
        <v>8</v>
      </c>
      <c r="O409" s="530">
        <v>7151.1999999999989</v>
      </c>
      <c r="P409" s="544">
        <v>1.5999999999999999</v>
      </c>
      <c r="Q409" s="531">
        <v>893.89999999999986</v>
      </c>
    </row>
    <row r="410" spans="1:17" ht="14.4" customHeight="1" x14ac:dyDescent="0.3">
      <c r="A410" s="525" t="s">
        <v>2627</v>
      </c>
      <c r="B410" s="526" t="s">
        <v>2194</v>
      </c>
      <c r="C410" s="526" t="s">
        <v>2166</v>
      </c>
      <c r="D410" s="526" t="s">
        <v>2225</v>
      </c>
      <c r="E410" s="526" t="s">
        <v>2226</v>
      </c>
      <c r="F410" s="530">
        <v>1</v>
      </c>
      <c r="G410" s="530">
        <v>893.9</v>
      </c>
      <c r="H410" s="530">
        <v>0.5</v>
      </c>
      <c r="I410" s="530">
        <v>893.9</v>
      </c>
      <c r="J410" s="530">
        <v>2</v>
      </c>
      <c r="K410" s="530">
        <v>1787.8</v>
      </c>
      <c r="L410" s="530">
        <v>1</v>
      </c>
      <c r="M410" s="530">
        <v>893.9</v>
      </c>
      <c r="N410" s="530">
        <v>3</v>
      </c>
      <c r="O410" s="530">
        <v>2681.7</v>
      </c>
      <c r="P410" s="544">
        <v>1.5</v>
      </c>
      <c r="Q410" s="531">
        <v>893.9</v>
      </c>
    </row>
    <row r="411" spans="1:17" ht="14.4" customHeight="1" x14ac:dyDescent="0.3">
      <c r="A411" s="525" t="s">
        <v>2627</v>
      </c>
      <c r="B411" s="526" t="s">
        <v>2194</v>
      </c>
      <c r="C411" s="526" t="s">
        <v>2166</v>
      </c>
      <c r="D411" s="526" t="s">
        <v>2169</v>
      </c>
      <c r="E411" s="526" t="s">
        <v>2170</v>
      </c>
      <c r="F411" s="530">
        <v>1</v>
      </c>
      <c r="G411" s="530">
        <v>893.9</v>
      </c>
      <c r="H411" s="530"/>
      <c r="I411" s="530">
        <v>893.9</v>
      </c>
      <c r="J411" s="530"/>
      <c r="K411" s="530"/>
      <c r="L411" s="530"/>
      <c r="M411" s="530"/>
      <c r="N411" s="530"/>
      <c r="O411" s="530"/>
      <c r="P411" s="544"/>
      <c r="Q411" s="531"/>
    </row>
    <row r="412" spans="1:17" ht="14.4" customHeight="1" x14ac:dyDescent="0.3">
      <c r="A412" s="525" t="s">
        <v>2627</v>
      </c>
      <c r="B412" s="526" t="s">
        <v>2194</v>
      </c>
      <c r="C412" s="526" t="s">
        <v>2166</v>
      </c>
      <c r="D412" s="526" t="s">
        <v>2450</v>
      </c>
      <c r="E412" s="526" t="s">
        <v>2451</v>
      </c>
      <c r="F412" s="530">
        <v>1</v>
      </c>
      <c r="G412" s="530">
        <v>16831.689999999999</v>
      </c>
      <c r="H412" s="530">
        <v>0.5</v>
      </c>
      <c r="I412" s="530">
        <v>16831.689999999999</v>
      </c>
      <c r="J412" s="530">
        <v>2</v>
      </c>
      <c r="K412" s="530">
        <v>33663.379999999997</v>
      </c>
      <c r="L412" s="530">
        <v>1</v>
      </c>
      <c r="M412" s="530">
        <v>16831.689999999999</v>
      </c>
      <c r="N412" s="530">
        <v>2</v>
      </c>
      <c r="O412" s="530">
        <v>33663.379999999997</v>
      </c>
      <c r="P412" s="544">
        <v>1</v>
      </c>
      <c r="Q412" s="531">
        <v>16831.689999999999</v>
      </c>
    </row>
    <row r="413" spans="1:17" ht="14.4" customHeight="1" x14ac:dyDescent="0.3">
      <c r="A413" s="525" t="s">
        <v>2627</v>
      </c>
      <c r="B413" s="526" t="s">
        <v>2194</v>
      </c>
      <c r="C413" s="526" t="s">
        <v>2166</v>
      </c>
      <c r="D413" s="526" t="s">
        <v>2456</v>
      </c>
      <c r="E413" s="526" t="s">
        <v>2457</v>
      </c>
      <c r="F413" s="530">
        <v>1</v>
      </c>
      <c r="G413" s="530">
        <v>6587.13</v>
      </c>
      <c r="H413" s="530">
        <v>0.5</v>
      </c>
      <c r="I413" s="530">
        <v>6587.13</v>
      </c>
      <c r="J413" s="530">
        <v>2</v>
      </c>
      <c r="K413" s="530">
        <v>13174.26</v>
      </c>
      <c r="L413" s="530">
        <v>1</v>
      </c>
      <c r="M413" s="530">
        <v>6587.13</v>
      </c>
      <c r="N413" s="530">
        <v>1</v>
      </c>
      <c r="O413" s="530">
        <v>6587.13</v>
      </c>
      <c r="P413" s="544">
        <v>0.5</v>
      </c>
      <c r="Q413" s="531">
        <v>6587.13</v>
      </c>
    </row>
    <row r="414" spans="1:17" ht="14.4" customHeight="1" x14ac:dyDescent="0.3">
      <c r="A414" s="525" t="s">
        <v>2627</v>
      </c>
      <c r="B414" s="526" t="s">
        <v>2194</v>
      </c>
      <c r="C414" s="526" t="s">
        <v>2166</v>
      </c>
      <c r="D414" s="526" t="s">
        <v>2227</v>
      </c>
      <c r="E414" s="526" t="s">
        <v>2228</v>
      </c>
      <c r="F414" s="530">
        <v>17</v>
      </c>
      <c r="G414" s="530">
        <v>31307.539999999994</v>
      </c>
      <c r="H414" s="530">
        <v>0.84999999999999976</v>
      </c>
      <c r="I414" s="530">
        <v>1841.6199999999997</v>
      </c>
      <c r="J414" s="530">
        <v>20</v>
      </c>
      <c r="K414" s="530">
        <v>36832.400000000001</v>
      </c>
      <c r="L414" s="530">
        <v>1</v>
      </c>
      <c r="M414" s="530">
        <v>1841.6200000000001</v>
      </c>
      <c r="N414" s="530">
        <v>30</v>
      </c>
      <c r="O414" s="530">
        <v>55248.599999999991</v>
      </c>
      <c r="P414" s="544">
        <v>1.4999999999999998</v>
      </c>
      <c r="Q414" s="531">
        <v>1841.6199999999997</v>
      </c>
    </row>
    <row r="415" spans="1:17" ht="14.4" customHeight="1" x14ac:dyDescent="0.3">
      <c r="A415" s="525" t="s">
        <v>2627</v>
      </c>
      <c r="B415" s="526" t="s">
        <v>2194</v>
      </c>
      <c r="C415" s="526" t="s">
        <v>2166</v>
      </c>
      <c r="D415" s="526" t="s">
        <v>2632</v>
      </c>
      <c r="E415" s="526" t="s">
        <v>2633</v>
      </c>
      <c r="F415" s="530">
        <v>3</v>
      </c>
      <c r="G415" s="530">
        <v>58665.619999999995</v>
      </c>
      <c r="H415" s="530">
        <v>2.9081257125861297</v>
      </c>
      <c r="I415" s="530">
        <v>19555.206666666665</v>
      </c>
      <c r="J415" s="530">
        <v>1</v>
      </c>
      <c r="K415" s="530">
        <v>20173</v>
      </c>
      <c r="L415" s="530">
        <v>1</v>
      </c>
      <c r="M415" s="530">
        <v>20173</v>
      </c>
      <c r="N415" s="530">
        <v>1</v>
      </c>
      <c r="O415" s="530">
        <v>20173</v>
      </c>
      <c r="P415" s="544">
        <v>1</v>
      </c>
      <c r="Q415" s="531">
        <v>20173</v>
      </c>
    </row>
    <row r="416" spans="1:17" ht="14.4" customHeight="1" x14ac:dyDescent="0.3">
      <c r="A416" s="525" t="s">
        <v>2627</v>
      </c>
      <c r="B416" s="526" t="s">
        <v>2194</v>
      </c>
      <c r="C416" s="526" t="s">
        <v>2166</v>
      </c>
      <c r="D416" s="526" t="s">
        <v>2460</v>
      </c>
      <c r="E416" s="526" t="s">
        <v>2461</v>
      </c>
      <c r="F416" s="530"/>
      <c r="G416" s="530"/>
      <c r="H416" s="530"/>
      <c r="I416" s="530"/>
      <c r="J416" s="530">
        <v>1</v>
      </c>
      <c r="K416" s="530">
        <v>16719</v>
      </c>
      <c r="L416" s="530">
        <v>1</v>
      </c>
      <c r="M416" s="530">
        <v>16719</v>
      </c>
      <c r="N416" s="530">
        <v>5</v>
      </c>
      <c r="O416" s="530">
        <v>83595</v>
      </c>
      <c r="P416" s="544">
        <v>5</v>
      </c>
      <c r="Q416" s="531">
        <v>16719</v>
      </c>
    </row>
    <row r="417" spans="1:17" ht="14.4" customHeight="1" x14ac:dyDescent="0.3">
      <c r="A417" s="525" t="s">
        <v>2627</v>
      </c>
      <c r="B417" s="526" t="s">
        <v>2194</v>
      </c>
      <c r="C417" s="526" t="s">
        <v>2166</v>
      </c>
      <c r="D417" s="526" t="s">
        <v>2634</v>
      </c>
      <c r="E417" s="526" t="s">
        <v>2635</v>
      </c>
      <c r="F417" s="530"/>
      <c r="G417" s="530"/>
      <c r="H417" s="530"/>
      <c r="I417" s="530"/>
      <c r="J417" s="530">
        <v>1</v>
      </c>
      <c r="K417" s="530">
        <v>76433</v>
      </c>
      <c r="L417" s="530">
        <v>1</v>
      </c>
      <c r="M417" s="530">
        <v>76433</v>
      </c>
      <c r="N417" s="530"/>
      <c r="O417" s="530"/>
      <c r="P417" s="544"/>
      <c r="Q417" s="531"/>
    </row>
    <row r="418" spans="1:17" ht="14.4" customHeight="1" x14ac:dyDescent="0.3">
      <c r="A418" s="525" t="s">
        <v>2627</v>
      </c>
      <c r="B418" s="526" t="s">
        <v>2194</v>
      </c>
      <c r="C418" s="526" t="s">
        <v>2166</v>
      </c>
      <c r="D418" s="526" t="s">
        <v>2636</v>
      </c>
      <c r="E418" s="526" t="s">
        <v>2637</v>
      </c>
      <c r="F418" s="530">
        <v>4</v>
      </c>
      <c r="G418" s="530">
        <v>105999.28</v>
      </c>
      <c r="H418" s="530">
        <v>1.9055707762557077</v>
      </c>
      <c r="I418" s="530">
        <v>26499.82</v>
      </c>
      <c r="J418" s="530">
        <v>2</v>
      </c>
      <c r="K418" s="530">
        <v>55626</v>
      </c>
      <c r="L418" s="530">
        <v>1</v>
      </c>
      <c r="M418" s="530">
        <v>27813</v>
      </c>
      <c r="N418" s="530">
        <v>1</v>
      </c>
      <c r="O418" s="530">
        <v>27813</v>
      </c>
      <c r="P418" s="544">
        <v>0.5</v>
      </c>
      <c r="Q418" s="531">
        <v>27813</v>
      </c>
    </row>
    <row r="419" spans="1:17" ht="14.4" customHeight="1" x14ac:dyDescent="0.3">
      <c r="A419" s="525" t="s">
        <v>2627</v>
      </c>
      <c r="B419" s="526" t="s">
        <v>2194</v>
      </c>
      <c r="C419" s="526" t="s">
        <v>2166</v>
      </c>
      <c r="D419" s="526" t="s">
        <v>2466</v>
      </c>
      <c r="E419" s="526" t="s">
        <v>2467</v>
      </c>
      <c r="F419" s="530"/>
      <c r="G419" s="530"/>
      <c r="H419" s="530"/>
      <c r="I419" s="530"/>
      <c r="J419" s="530"/>
      <c r="K419" s="530"/>
      <c r="L419" s="530"/>
      <c r="M419" s="530"/>
      <c r="N419" s="530">
        <v>2</v>
      </c>
      <c r="O419" s="530">
        <v>8720</v>
      </c>
      <c r="P419" s="544"/>
      <c r="Q419" s="531">
        <v>4360</v>
      </c>
    </row>
    <row r="420" spans="1:17" ht="14.4" customHeight="1" x14ac:dyDescent="0.3">
      <c r="A420" s="525" t="s">
        <v>2627</v>
      </c>
      <c r="B420" s="526" t="s">
        <v>2194</v>
      </c>
      <c r="C420" s="526" t="s">
        <v>2166</v>
      </c>
      <c r="D420" s="526" t="s">
        <v>2468</v>
      </c>
      <c r="E420" s="526" t="s">
        <v>2469</v>
      </c>
      <c r="F420" s="530"/>
      <c r="G420" s="530"/>
      <c r="H420" s="530"/>
      <c r="I420" s="530"/>
      <c r="J420" s="530"/>
      <c r="K420" s="530"/>
      <c r="L420" s="530"/>
      <c r="M420" s="530"/>
      <c r="N420" s="530">
        <v>2</v>
      </c>
      <c r="O420" s="530">
        <v>6213</v>
      </c>
      <c r="P420" s="544"/>
      <c r="Q420" s="531">
        <v>3106.5</v>
      </c>
    </row>
    <row r="421" spans="1:17" ht="14.4" customHeight="1" x14ac:dyDescent="0.3">
      <c r="A421" s="525" t="s">
        <v>2627</v>
      </c>
      <c r="B421" s="526" t="s">
        <v>2194</v>
      </c>
      <c r="C421" s="526" t="s">
        <v>2166</v>
      </c>
      <c r="D421" s="526" t="s">
        <v>2470</v>
      </c>
      <c r="E421" s="526" t="s">
        <v>2471</v>
      </c>
      <c r="F421" s="530">
        <v>2</v>
      </c>
      <c r="G421" s="530">
        <v>761.72</v>
      </c>
      <c r="H421" s="530">
        <v>2</v>
      </c>
      <c r="I421" s="530">
        <v>380.86</v>
      </c>
      <c r="J421" s="530">
        <v>1</v>
      </c>
      <c r="K421" s="530">
        <v>380.86</v>
      </c>
      <c r="L421" s="530">
        <v>1</v>
      </c>
      <c r="M421" s="530">
        <v>380.86</v>
      </c>
      <c r="N421" s="530">
        <v>2</v>
      </c>
      <c r="O421" s="530">
        <v>761.72</v>
      </c>
      <c r="P421" s="544">
        <v>2</v>
      </c>
      <c r="Q421" s="531">
        <v>380.86</v>
      </c>
    </row>
    <row r="422" spans="1:17" ht="14.4" customHeight="1" x14ac:dyDescent="0.3">
      <c r="A422" s="525" t="s">
        <v>2627</v>
      </c>
      <c r="B422" s="526" t="s">
        <v>2194</v>
      </c>
      <c r="C422" s="526" t="s">
        <v>2166</v>
      </c>
      <c r="D422" s="526" t="s">
        <v>2233</v>
      </c>
      <c r="E422" s="526" t="s">
        <v>2234</v>
      </c>
      <c r="F422" s="530"/>
      <c r="G422" s="530"/>
      <c r="H422" s="530"/>
      <c r="I422" s="530"/>
      <c r="J422" s="530">
        <v>3</v>
      </c>
      <c r="K422" s="530">
        <v>3255.6000000000004</v>
      </c>
      <c r="L422" s="530">
        <v>1</v>
      </c>
      <c r="M422" s="530">
        <v>1085.2</v>
      </c>
      <c r="N422" s="530">
        <v>4</v>
      </c>
      <c r="O422" s="530">
        <v>4340.8</v>
      </c>
      <c r="P422" s="544">
        <v>1.3333333333333333</v>
      </c>
      <c r="Q422" s="531">
        <v>1085.2</v>
      </c>
    </row>
    <row r="423" spans="1:17" ht="14.4" customHeight="1" x14ac:dyDescent="0.3">
      <c r="A423" s="525" t="s">
        <v>2627</v>
      </c>
      <c r="B423" s="526" t="s">
        <v>2194</v>
      </c>
      <c r="C423" s="526" t="s">
        <v>2166</v>
      </c>
      <c r="D423" s="526" t="s">
        <v>2474</v>
      </c>
      <c r="E423" s="526" t="s">
        <v>2475</v>
      </c>
      <c r="F423" s="530">
        <v>2</v>
      </c>
      <c r="G423" s="530">
        <v>26930.94</v>
      </c>
      <c r="H423" s="530">
        <v>0.49999999999999994</v>
      </c>
      <c r="I423" s="530">
        <v>13465.47</v>
      </c>
      <c r="J423" s="530">
        <v>4</v>
      </c>
      <c r="K423" s="530">
        <v>53861.880000000005</v>
      </c>
      <c r="L423" s="530">
        <v>1</v>
      </c>
      <c r="M423" s="530">
        <v>13465.470000000001</v>
      </c>
      <c r="N423" s="530">
        <v>2</v>
      </c>
      <c r="O423" s="530">
        <v>26930.94</v>
      </c>
      <c r="P423" s="544">
        <v>0.49999999999999994</v>
      </c>
      <c r="Q423" s="531">
        <v>13465.47</v>
      </c>
    </row>
    <row r="424" spans="1:17" ht="14.4" customHeight="1" x14ac:dyDescent="0.3">
      <c r="A424" s="525" t="s">
        <v>2627</v>
      </c>
      <c r="B424" s="526" t="s">
        <v>2194</v>
      </c>
      <c r="C424" s="526" t="s">
        <v>2166</v>
      </c>
      <c r="D424" s="526" t="s">
        <v>2476</v>
      </c>
      <c r="E424" s="526" t="s">
        <v>2477</v>
      </c>
      <c r="F424" s="530">
        <v>1</v>
      </c>
      <c r="G424" s="530">
        <v>11015.5</v>
      </c>
      <c r="H424" s="530"/>
      <c r="I424" s="530">
        <v>11015.5</v>
      </c>
      <c r="J424" s="530"/>
      <c r="K424" s="530"/>
      <c r="L424" s="530"/>
      <c r="M424" s="530"/>
      <c r="N424" s="530"/>
      <c r="O424" s="530"/>
      <c r="P424" s="544"/>
      <c r="Q424" s="531"/>
    </row>
    <row r="425" spans="1:17" ht="14.4" customHeight="1" x14ac:dyDescent="0.3">
      <c r="A425" s="525" t="s">
        <v>2627</v>
      </c>
      <c r="B425" s="526" t="s">
        <v>2194</v>
      </c>
      <c r="C425" s="526" t="s">
        <v>2166</v>
      </c>
      <c r="D425" s="526" t="s">
        <v>2478</v>
      </c>
      <c r="E425" s="526" t="s">
        <v>2479</v>
      </c>
      <c r="F425" s="530">
        <v>1</v>
      </c>
      <c r="G425" s="530">
        <v>25888.05</v>
      </c>
      <c r="H425" s="530"/>
      <c r="I425" s="530">
        <v>25888.05</v>
      </c>
      <c r="J425" s="530"/>
      <c r="K425" s="530"/>
      <c r="L425" s="530"/>
      <c r="M425" s="530"/>
      <c r="N425" s="530"/>
      <c r="O425" s="530"/>
      <c r="P425" s="544"/>
      <c r="Q425" s="531"/>
    </row>
    <row r="426" spans="1:17" ht="14.4" customHeight="1" x14ac:dyDescent="0.3">
      <c r="A426" s="525" t="s">
        <v>2627</v>
      </c>
      <c r="B426" s="526" t="s">
        <v>2194</v>
      </c>
      <c r="C426" s="526" t="s">
        <v>2166</v>
      </c>
      <c r="D426" s="526" t="s">
        <v>2482</v>
      </c>
      <c r="E426" s="526" t="s">
        <v>2483</v>
      </c>
      <c r="F426" s="530"/>
      <c r="G426" s="530"/>
      <c r="H426" s="530"/>
      <c r="I426" s="530"/>
      <c r="J426" s="530"/>
      <c r="K426" s="530"/>
      <c r="L426" s="530"/>
      <c r="M426" s="530"/>
      <c r="N426" s="530">
        <v>1</v>
      </c>
      <c r="O426" s="530">
        <v>17527.810000000001</v>
      </c>
      <c r="P426" s="544"/>
      <c r="Q426" s="531">
        <v>17527.810000000001</v>
      </c>
    </row>
    <row r="427" spans="1:17" ht="14.4" customHeight="1" x14ac:dyDescent="0.3">
      <c r="A427" s="525" t="s">
        <v>2627</v>
      </c>
      <c r="B427" s="526" t="s">
        <v>2194</v>
      </c>
      <c r="C427" s="526" t="s">
        <v>2166</v>
      </c>
      <c r="D427" s="526" t="s">
        <v>2638</v>
      </c>
      <c r="E427" s="526" t="s">
        <v>2639</v>
      </c>
      <c r="F427" s="530"/>
      <c r="G427" s="530"/>
      <c r="H427" s="530"/>
      <c r="I427" s="530"/>
      <c r="J427" s="530">
        <v>1</v>
      </c>
      <c r="K427" s="530">
        <v>38997.620000000003</v>
      </c>
      <c r="L427" s="530">
        <v>1</v>
      </c>
      <c r="M427" s="530">
        <v>38997.620000000003</v>
      </c>
      <c r="N427" s="530"/>
      <c r="O427" s="530"/>
      <c r="P427" s="544"/>
      <c r="Q427" s="531"/>
    </row>
    <row r="428" spans="1:17" ht="14.4" customHeight="1" x14ac:dyDescent="0.3">
      <c r="A428" s="525" t="s">
        <v>2627</v>
      </c>
      <c r="B428" s="526" t="s">
        <v>2194</v>
      </c>
      <c r="C428" s="526" t="s">
        <v>2166</v>
      </c>
      <c r="D428" s="526" t="s">
        <v>2484</v>
      </c>
      <c r="E428" s="526" t="s">
        <v>2485</v>
      </c>
      <c r="F428" s="530"/>
      <c r="G428" s="530"/>
      <c r="H428" s="530"/>
      <c r="I428" s="530"/>
      <c r="J428" s="530"/>
      <c r="K428" s="530"/>
      <c r="L428" s="530"/>
      <c r="M428" s="530"/>
      <c r="N428" s="530">
        <v>2</v>
      </c>
      <c r="O428" s="530">
        <v>620</v>
      </c>
      <c r="P428" s="544"/>
      <c r="Q428" s="531">
        <v>310</v>
      </c>
    </row>
    <row r="429" spans="1:17" ht="14.4" customHeight="1" x14ac:dyDescent="0.3">
      <c r="A429" s="525" t="s">
        <v>2627</v>
      </c>
      <c r="B429" s="526" t="s">
        <v>2194</v>
      </c>
      <c r="C429" s="526" t="s">
        <v>2166</v>
      </c>
      <c r="D429" s="526" t="s">
        <v>2493</v>
      </c>
      <c r="E429" s="526" t="s">
        <v>2494</v>
      </c>
      <c r="F429" s="530"/>
      <c r="G429" s="530"/>
      <c r="H429" s="530"/>
      <c r="I429" s="530"/>
      <c r="J429" s="530">
        <v>30</v>
      </c>
      <c r="K429" s="530">
        <v>567000</v>
      </c>
      <c r="L429" s="530">
        <v>1</v>
      </c>
      <c r="M429" s="530">
        <v>18900</v>
      </c>
      <c r="N429" s="530">
        <v>8</v>
      </c>
      <c r="O429" s="530">
        <v>151200</v>
      </c>
      <c r="P429" s="544">
        <v>0.26666666666666666</v>
      </c>
      <c r="Q429" s="531">
        <v>18900</v>
      </c>
    </row>
    <row r="430" spans="1:17" ht="14.4" customHeight="1" x14ac:dyDescent="0.3">
      <c r="A430" s="525" t="s">
        <v>2627</v>
      </c>
      <c r="B430" s="526" t="s">
        <v>2194</v>
      </c>
      <c r="C430" s="526" t="s">
        <v>2166</v>
      </c>
      <c r="D430" s="526" t="s">
        <v>2640</v>
      </c>
      <c r="E430" s="526" t="s">
        <v>2641</v>
      </c>
      <c r="F430" s="530"/>
      <c r="G430" s="530"/>
      <c r="H430" s="530"/>
      <c r="I430" s="530"/>
      <c r="J430" s="530">
        <v>1</v>
      </c>
      <c r="K430" s="530">
        <v>3420</v>
      </c>
      <c r="L430" s="530">
        <v>1</v>
      </c>
      <c r="M430" s="530">
        <v>3420</v>
      </c>
      <c r="N430" s="530"/>
      <c r="O430" s="530"/>
      <c r="P430" s="544"/>
      <c r="Q430" s="531"/>
    </row>
    <row r="431" spans="1:17" ht="14.4" customHeight="1" x14ac:dyDescent="0.3">
      <c r="A431" s="525" t="s">
        <v>2627</v>
      </c>
      <c r="B431" s="526" t="s">
        <v>2194</v>
      </c>
      <c r="C431" s="526" t="s">
        <v>2166</v>
      </c>
      <c r="D431" s="526" t="s">
        <v>2642</v>
      </c>
      <c r="E431" s="526" t="s">
        <v>2643</v>
      </c>
      <c r="F431" s="530"/>
      <c r="G431" s="530"/>
      <c r="H431" s="530"/>
      <c r="I431" s="530"/>
      <c r="J431" s="530">
        <v>1</v>
      </c>
      <c r="K431" s="530">
        <v>1432.88</v>
      </c>
      <c r="L431" s="530">
        <v>1</v>
      </c>
      <c r="M431" s="530">
        <v>1432.88</v>
      </c>
      <c r="N431" s="530"/>
      <c r="O431" s="530"/>
      <c r="P431" s="544"/>
      <c r="Q431" s="531"/>
    </row>
    <row r="432" spans="1:17" ht="14.4" customHeight="1" x14ac:dyDescent="0.3">
      <c r="A432" s="525" t="s">
        <v>2627</v>
      </c>
      <c r="B432" s="526" t="s">
        <v>2194</v>
      </c>
      <c r="C432" s="526" t="s">
        <v>2166</v>
      </c>
      <c r="D432" s="526" t="s">
        <v>2644</v>
      </c>
      <c r="E432" s="526" t="s">
        <v>2645</v>
      </c>
      <c r="F432" s="530"/>
      <c r="G432" s="530"/>
      <c r="H432" s="530"/>
      <c r="I432" s="530"/>
      <c r="J432" s="530"/>
      <c r="K432" s="530"/>
      <c r="L432" s="530"/>
      <c r="M432" s="530"/>
      <c r="N432" s="530">
        <v>1</v>
      </c>
      <c r="O432" s="530">
        <v>952.21</v>
      </c>
      <c r="P432" s="544"/>
      <c r="Q432" s="531">
        <v>952.21</v>
      </c>
    </row>
    <row r="433" spans="1:17" ht="14.4" customHeight="1" x14ac:dyDescent="0.3">
      <c r="A433" s="525" t="s">
        <v>2627</v>
      </c>
      <c r="B433" s="526" t="s">
        <v>2194</v>
      </c>
      <c r="C433" s="526" t="s">
        <v>2166</v>
      </c>
      <c r="D433" s="526" t="s">
        <v>2495</v>
      </c>
      <c r="E433" s="526" t="s">
        <v>2391</v>
      </c>
      <c r="F433" s="530"/>
      <c r="G433" s="530"/>
      <c r="H433" s="530"/>
      <c r="I433" s="530"/>
      <c r="J433" s="530"/>
      <c r="K433" s="530"/>
      <c r="L433" s="530"/>
      <c r="M433" s="530"/>
      <c r="N433" s="530">
        <v>1</v>
      </c>
      <c r="O433" s="530">
        <v>1932.09</v>
      </c>
      <c r="P433" s="544"/>
      <c r="Q433" s="531">
        <v>1932.09</v>
      </c>
    </row>
    <row r="434" spans="1:17" ht="14.4" customHeight="1" x14ac:dyDescent="0.3">
      <c r="A434" s="525" t="s">
        <v>2627</v>
      </c>
      <c r="B434" s="526" t="s">
        <v>2194</v>
      </c>
      <c r="C434" s="526" t="s">
        <v>2166</v>
      </c>
      <c r="D434" s="526" t="s">
        <v>2496</v>
      </c>
      <c r="E434" s="526" t="s">
        <v>2497</v>
      </c>
      <c r="F434" s="530"/>
      <c r="G434" s="530"/>
      <c r="H434" s="530"/>
      <c r="I434" s="530"/>
      <c r="J434" s="530"/>
      <c r="K434" s="530"/>
      <c r="L434" s="530"/>
      <c r="M434" s="530"/>
      <c r="N434" s="530">
        <v>17</v>
      </c>
      <c r="O434" s="530">
        <v>150626.62999999998</v>
      </c>
      <c r="P434" s="544"/>
      <c r="Q434" s="531">
        <v>8860.39</v>
      </c>
    </row>
    <row r="435" spans="1:17" ht="14.4" customHeight="1" x14ac:dyDescent="0.3">
      <c r="A435" s="525" t="s">
        <v>2627</v>
      </c>
      <c r="B435" s="526" t="s">
        <v>2194</v>
      </c>
      <c r="C435" s="526" t="s">
        <v>2166</v>
      </c>
      <c r="D435" s="526" t="s">
        <v>2646</v>
      </c>
      <c r="E435" s="526" t="s">
        <v>2647</v>
      </c>
      <c r="F435" s="530"/>
      <c r="G435" s="530"/>
      <c r="H435" s="530"/>
      <c r="I435" s="530"/>
      <c r="J435" s="530"/>
      <c r="K435" s="530"/>
      <c r="L435" s="530"/>
      <c r="M435" s="530"/>
      <c r="N435" s="530">
        <v>1</v>
      </c>
      <c r="O435" s="530">
        <v>41454.550000000003</v>
      </c>
      <c r="P435" s="544"/>
      <c r="Q435" s="531">
        <v>41454.550000000003</v>
      </c>
    </row>
    <row r="436" spans="1:17" ht="14.4" customHeight="1" x14ac:dyDescent="0.3">
      <c r="A436" s="525" t="s">
        <v>2627</v>
      </c>
      <c r="B436" s="526" t="s">
        <v>2194</v>
      </c>
      <c r="C436" s="526" t="s">
        <v>2166</v>
      </c>
      <c r="D436" s="526" t="s">
        <v>2648</v>
      </c>
      <c r="E436" s="526" t="s">
        <v>2649</v>
      </c>
      <c r="F436" s="530">
        <v>1</v>
      </c>
      <c r="G436" s="530">
        <v>20319.98</v>
      </c>
      <c r="H436" s="530"/>
      <c r="I436" s="530">
        <v>20319.98</v>
      </c>
      <c r="J436" s="530"/>
      <c r="K436" s="530"/>
      <c r="L436" s="530"/>
      <c r="M436" s="530"/>
      <c r="N436" s="530"/>
      <c r="O436" s="530"/>
      <c r="P436" s="544"/>
      <c r="Q436" s="531"/>
    </row>
    <row r="437" spans="1:17" ht="14.4" customHeight="1" x14ac:dyDescent="0.3">
      <c r="A437" s="525" t="s">
        <v>2627</v>
      </c>
      <c r="B437" s="526" t="s">
        <v>2194</v>
      </c>
      <c r="C437" s="526" t="s">
        <v>2166</v>
      </c>
      <c r="D437" s="526" t="s">
        <v>2650</v>
      </c>
      <c r="E437" s="526" t="s">
        <v>2651</v>
      </c>
      <c r="F437" s="530">
        <v>1</v>
      </c>
      <c r="G437" s="530">
        <v>1547.39</v>
      </c>
      <c r="H437" s="530"/>
      <c r="I437" s="530">
        <v>1547.39</v>
      </c>
      <c r="J437" s="530"/>
      <c r="K437" s="530"/>
      <c r="L437" s="530"/>
      <c r="M437" s="530"/>
      <c r="N437" s="530"/>
      <c r="O437" s="530"/>
      <c r="P437" s="544"/>
      <c r="Q437" s="531"/>
    </row>
    <row r="438" spans="1:17" ht="14.4" customHeight="1" x14ac:dyDescent="0.3">
      <c r="A438" s="525" t="s">
        <v>2627</v>
      </c>
      <c r="B438" s="526" t="s">
        <v>2194</v>
      </c>
      <c r="C438" s="526" t="s">
        <v>2175</v>
      </c>
      <c r="D438" s="526" t="s">
        <v>2176</v>
      </c>
      <c r="E438" s="526" t="s">
        <v>2177</v>
      </c>
      <c r="F438" s="530"/>
      <c r="G438" s="530"/>
      <c r="H438" s="530"/>
      <c r="I438" s="530"/>
      <c r="J438" s="530">
        <v>1</v>
      </c>
      <c r="K438" s="530">
        <v>37</v>
      </c>
      <c r="L438" s="530">
        <v>1</v>
      </c>
      <c r="M438" s="530">
        <v>37</v>
      </c>
      <c r="N438" s="530"/>
      <c r="O438" s="530"/>
      <c r="P438" s="544"/>
      <c r="Q438" s="531"/>
    </row>
    <row r="439" spans="1:17" ht="14.4" customHeight="1" x14ac:dyDescent="0.3">
      <c r="A439" s="525" t="s">
        <v>2627</v>
      </c>
      <c r="B439" s="526" t="s">
        <v>2194</v>
      </c>
      <c r="C439" s="526" t="s">
        <v>2175</v>
      </c>
      <c r="D439" s="526" t="s">
        <v>2243</v>
      </c>
      <c r="E439" s="526" t="s">
        <v>2244</v>
      </c>
      <c r="F439" s="530">
        <v>1</v>
      </c>
      <c r="G439" s="530">
        <v>207</v>
      </c>
      <c r="H439" s="530"/>
      <c r="I439" s="530">
        <v>207</v>
      </c>
      <c r="J439" s="530"/>
      <c r="K439" s="530"/>
      <c r="L439" s="530"/>
      <c r="M439" s="530"/>
      <c r="N439" s="530"/>
      <c r="O439" s="530"/>
      <c r="P439" s="544"/>
      <c r="Q439" s="531"/>
    </row>
    <row r="440" spans="1:17" ht="14.4" customHeight="1" x14ac:dyDescent="0.3">
      <c r="A440" s="525" t="s">
        <v>2627</v>
      </c>
      <c r="B440" s="526" t="s">
        <v>2194</v>
      </c>
      <c r="C440" s="526" t="s">
        <v>2175</v>
      </c>
      <c r="D440" s="526" t="s">
        <v>2245</v>
      </c>
      <c r="E440" s="526" t="s">
        <v>2246</v>
      </c>
      <c r="F440" s="530"/>
      <c r="G440" s="530"/>
      <c r="H440" s="530"/>
      <c r="I440" s="530"/>
      <c r="J440" s="530">
        <v>1</v>
      </c>
      <c r="K440" s="530">
        <v>155</v>
      </c>
      <c r="L440" s="530">
        <v>1</v>
      </c>
      <c r="M440" s="530">
        <v>155</v>
      </c>
      <c r="N440" s="530">
        <v>2</v>
      </c>
      <c r="O440" s="530">
        <v>310</v>
      </c>
      <c r="P440" s="544">
        <v>2</v>
      </c>
      <c r="Q440" s="531">
        <v>155</v>
      </c>
    </row>
    <row r="441" spans="1:17" ht="14.4" customHeight="1" x14ac:dyDescent="0.3">
      <c r="A441" s="525" t="s">
        <v>2627</v>
      </c>
      <c r="B441" s="526" t="s">
        <v>2194</v>
      </c>
      <c r="C441" s="526" t="s">
        <v>2175</v>
      </c>
      <c r="D441" s="526" t="s">
        <v>2247</v>
      </c>
      <c r="E441" s="526" t="s">
        <v>2248</v>
      </c>
      <c r="F441" s="530">
        <v>4</v>
      </c>
      <c r="G441" s="530">
        <v>732</v>
      </c>
      <c r="H441" s="530"/>
      <c r="I441" s="530">
        <v>183</v>
      </c>
      <c r="J441" s="530"/>
      <c r="K441" s="530"/>
      <c r="L441" s="530"/>
      <c r="M441" s="530"/>
      <c r="N441" s="530">
        <v>4</v>
      </c>
      <c r="O441" s="530">
        <v>748</v>
      </c>
      <c r="P441" s="544"/>
      <c r="Q441" s="531">
        <v>187</v>
      </c>
    </row>
    <row r="442" spans="1:17" ht="14.4" customHeight="1" x14ac:dyDescent="0.3">
      <c r="A442" s="525" t="s">
        <v>2627</v>
      </c>
      <c r="B442" s="526" t="s">
        <v>2194</v>
      </c>
      <c r="C442" s="526" t="s">
        <v>2175</v>
      </c>
      <c r="D442" s="526" t="s">
        <v>2249</v>
      </c>
      <c r="E442" s="526" t="s">
        <v>2250</v>
      </c>
      <c r="F442" s="530">
        <v>8</v>
      </c>
      <c r="G442" s="530">
        <v>1000</v>
      </c>
      <c r="H442" s="530">
        <v>7.8125</v>
      </c>
      <c r="I442" s="530">
        <v>125</v>
      </c>
      <c r="J442" s="530">
        <v>1</v>
      </c>
      <c r="K442" s="530">
        <v>128</v>
      </c>
      <c r="L442" s="530">
        <v>1</v>
      </c>
      <c r="M442" s="530">
        <v>128</v>
      </c>
      <c r="N442" s="530">
        <v>3</v>
      </c>
      <c r="O442" s="530">
        <v>384</v>
      </c>
      <c r="P442" s="544">
        <v>3</v>
      </c>
      <c r="Q442" s="531">
        <v>128</v>
      </c>
    </row>
    <row r="443" spans="1:17" ht="14.4" customHeight="1" x14ac:dyDescent="0.3">
      <c r="A443" s="525" t="s">
        <v>2627</v>
      </c>
      <c r="B443" s="526" t="s">
        <v>2194</v>
      </c>
      <c r="C443" s="526" t="s">
        <v>2175</v>
      </c>
      <c r="D443" s="526" t="s">
        <v>2251</v>
      </c>
      <c r="E443" s="526" t="s">
        <v>2252</v>
      </c>
      <c r="F443" s="530">
        <v>10</v>
      </c>
      <c r="G443" s="530">
        <v>2190</v>
      </c>
      <c r="H443" s="530">
        <v>0.89278434569914389</v>
      </c>
      <c r="I443" s="530">
        <v>219</v>
      </c>
      <c r="J443" s="530">
        <v>11</v>
      </c>
      <c r="K443" s="530">
        <v>2453</v>
      </c>
      <c r="L443" s="530">
        <v>1</v>
      </c>
      <c r="M443" s="530">
        <v>223</v>
      </c>
      <c r="N443" s="530">
        <v>18</v>
      </c>
      <c r="O443" s="530">
        <v>4014</v>
      </c>
      <c r="P443" s="544">
        <v>1.6363636363636365</v>
      </c>
      <c r="Q443" s="531">
        <v>223</v>
      </c>
    </row>
    <row r="444" spans="1:17" ht="14.4" customHeight="1" x14ac:dyDescent="0.3">
      <c r="A444" s="525" t="s">
        <v>2627</v>
      </c>
      <c r="B444" s="526" t="s">
        <v>2194</v>
      </c>
      <c r="C444" s="526" t="s">
        <v>2175</v>
      </c>
      <c r="D444" s="526" t="s">
        <v>2253</v>
      </c>
      <c r="E444" s="526" t="s">
        <v>2254</v>
      </c>
      <c r="F444" s="530"/>
      <c r="G444" s="530"/>
      <c r="H444" s="530"/>
      <c r="I444" s="530"/>
      <c r="J444" s="530"/>
      <c r="K444" s="530"/>
      <c r="L444" s="530"/>
      <c r="M444" s="530"/>
      <c r="N444" s="530">
        <v>1</v>
      </c>
      <c r="O444" s="530">
        <v>223</v>
      </c>
      <c r="P444" s="544"/>
      <c r="Q444" s="531">
        <v>223</v>
      </c>
    </row>
    <row r="445" spans="1:17" ht="14.4" customHeight="1" x14ac:dyDescent="0.3">
      <c r="A445" s="525" t="s">
        <v>2627</v>
      </c>
      <c r="B445" s="526" t="s">
        <v>2194</v>
      </c>
      <c r="C445" s="526" t="s">
        <v>2175</v>
      </c>
      <c r="D445" s="526" t="s">
        <v>2257</v>
      </c>
      <c r="E445" s="526" t="s">
        <v>2258</v>
      </c>
      <c r="F445" s="530">
        <v>207</v>
      </c>
      <c r="G445" s="530">
        <v>45747</v>
      </c>
      <c r="H445" s="530">
        <v>1.1618285714285714</v>
      </c>
      <c r="I445" s="530">
        <v>221</v>
      </c>
      <c r="J445" s="530">
        <v>175</v>
      </c>
      <c r="K445" s="530">
        <v>39375</v>
      </c>
      <c r="L445" s="530">
        <v>1</v>
      </c>
      <c r="M445" s="530">
        <v>225</v>
      </c>
      <c r="N445" s="530">
        <v>213</v>
      </c>
      <c r="O445" s="530">
        <v>47925</v>
      </c>
      <c r="P445" s="544">
        <v>1.2171428571428571</v>
      </c>
      <c r="Q445" s="531">
        <v>225</v>
      </c>
    </row>
    <row r="446" spans="1:17" ht="14.4" customHeight="1" x14ac:dyDescent="0.3">
      <c r="A446" s="525" t="s">
        <v>2627</v>
      </c>
      <c r="B446" s="526" t="s">
        <v>2194</v>
      </c>
      <c r="C446" s="526" t="s">
        <v>2175</v>
      </c>
      <c r="D446" s="526" t="s">
        <v>2259</v>
      </c>
      <c r="E446" s="526" t="s">
        <v>2260</v>
      </c>
      <c r="F446" s="530">
        <v>96</v>
      </c>
      <c r="G446" s="530">
        <v>58848</v>
      </c>
      <c r="H446" s="530">
        <v>1.7119418181818182</v>
      </c>
      <c r="I446" s="530">
        <v>613</v>
      </c>
      <c r="J446" s="530">
        <v>55</v>
      </c>
      <c r="K446" s="530">
        <v>34375</v>
      </c>
      <c r="L446" s="530">
        <v>1</v>
      </c>
      <c r="M446" s="530">
        <v>625</v>
      </c>
      <c r="N446" s="530">
        <v>28</v>
      </c>
      <c r="O446" s="530">
        <v>17528</v>
      </c>
      <c r="P446" s="544">
        <v>0.50990545454545455</v>
      </c>
      <c r="Q446" s="531">
        <v>626</v>
      </c>
    </row>
    <row r="447" spans="1:17" ht="14.4" customHeight="1" x14ac:dyDescent="0.3">
      <c r="A447" s="525" t="s">
        <v>2627</v>
      </c>
      <c r="B447" s="526" t="s">
        <v>2194</v>
      </c>
      <c r="C447" s="526" t="s">
        <v>2175</v>
      </c>
      <c r="D447" s="526" t="s">
        <v>2271</v>
      </c>
      <c r="E447" s="526" t="s">
        <v>2272</v>
      </c>
      <c r="F447" s="530">
        <v>86</v>
      </c>
      <c r="G447" s="530">
        <v>28380</v>
      </c>
      <c r="H447" s="530">
        <v>0.9240687679083095</v>
      </c>
      <c r="I447" s="530">
        <v>330</v>
      </c>
      <c r="J447" s="530">
        <v>88</v>
      </c>
      <c r="K447" s="530">
        <v>30712</v>
      </c>
      <c r="L447" s="530">
        <v>1</v>
      </c>
      <c r="M447" s="530">
        <v>349</v>
      </c>
      <c r="N447" s="530">
        <v>94</v>
      </c>
      <c r="O447" s="530">
        <v>32900</v>
      </c>
      <c r="P447" s="544">
        <v>1.0712425110705912</v>
      </c>
      <c r="Q447" s="531">
        <v>350</v>
      </c>
    </row>
    <row r="448" spans="1:17" ht="14.4" customHeight="1" x14ac:dyDescent="0.3">
      <c r="A448" s="525" t="s">
        <v>2627</v>
      </c>
      <c r="B448" s="526" t="s">
        <v>2194</v>
      </c>
      <c r="C448" s="526" t="s">
        <v>2175</v>
      </c>
      <c r="D448" s="526" t="s">
        <v>2502</v>
      </c>
      <c r="E448" s="526" t="s">
        <v>2503</v>
      </c>
      <c r="F448" s="530">
        <v>2</v>
      </c>
      <c r="G448" s="530">
        <v>8278</v>
      </c>
      <c r="H448" s="530">
        <v>0.99399615754082615</v>
      </c>
      <c r="I448" s="530">
        <v>4139</v>
      </c>
      <c r="J448" s="530">
        <v>2</v>
      </c>
      <c r="K448" s="530">
        <v>8328</v>
      </c>
      <c r="L448" s="530">
        <v>1</v>
      </c>
      <c r="M448" s="530">
        <v>4164</v>
      </c>
      <c r="N448" s="530">
        <v>5</v>
      </c>
      <c r="O448" s="530">
        <v>20820</v>
      </c>
      <c r="P448" s="544">
        <v>2.5</v>
      </c>
      <c r="Q448" s="531">
        <v>4164</v>
      </c>
    </row>
    <row r="449" spans="1:17" ht="14.4" customHeight="1" x14ac:dyDescent="0.3">
      <c r="A449" s="525" t="s">
        <v>2627</v>
      </c>
      <c r="B449" s="526" t="s">
        <v>2194</v>
      </c>
      <c r="C449" s="526" t="s">
        <v>2175</v>
      </c>
      <c r="D449" s="526" t="s">
        <v>2504</v>
      </c>
      <c r="E449" s="526" t="s">
        <v>2505</v>
      </c>
      <c r="F449" s="530">
        <v>17</v>
      </c>
      <c r="G449" s="530">
        <v>4743</v>
      </c>
      <c r="H449" s="530">
        <v>0.64460451209567815</v>
      </c>
      <c r="I449" s="530">
        <v>279</v>
      </c>
      <c r="J449" s="530">
        <v>26</v>
      </c>
      <c r="K449" s="530">
        <v>7358</v>
      </c>
      <c r="L449" s="530">
        <v>1</v>
      </c>
      <c r="M449" s="530">
        <v>283</v>
      </c>
      <c r="N449" s="530">
        <v>24</v>
      </c>
      <c r="O449" s="530">
        <v>6792</v>
      </c>
      <c r="P449" s="544">
        <v>0.92307692307692313</v>
      </c>
      <c r="Q449" s="531">
        <v>283</v>
      </c>
    </row>
    <row r="450" spans="1:17" ht="14.4" customHeight="1" x14ac:dyDescent="0.3">
      <c r="A450" s="525" t="s">
        <v>2627</v>
      </c>
      <c r="B450" s="526" t="s">
        <v>2194</v>
      </c>
      <c r="C450" s="526" t="s">
        <v>2175</v>
      </c>
      <c r="D450" s="526" t="s">
        <v>2506</v>
      </c>
      <c r="E450" s="526" t="s">
        <v>2507</v>
      </c>
      <c r="F450" s="530">
        <v>21</v>
      </c>
      <c r="G450" s="530">
        <v>131544</v>
      </c>
      <c r="H450" s="530">
        <v>2.3130242126918814</v>
      </c>
      <c r="I450" s="530">
        <v>6264</v>
      </c>
      <c r="J450" s="530">
        <v>9</v>
      </c>
      <c r="K450" s="530">
        <v>56871</v>
      </c>
      <c r="L450" s="530">
        <v>1</v>
      </c>
      <c r="M450" s="530">
        <v>6319</v>
      </c>
      <c r="N450" s="530">
        <v>14</v>
      </c>
      <c r="O450" s="530">
        <v>88480</v>
      </c>
      <c r="P450" s="544">
        <v>1.5558017267148458</v>
      </c>
      <c r="Q450" s="531">
        <v>6320</v>
      </c>
    </row>
    <row r="451" spans="1:17" ht="14.4" customHeight="1" x14ac:dyDescent="0.3">
      <c r="A451" s="525" t="s">
        <v>2627</v>
      </c>
      <c r="B451" s="526" t="s">
        <v>2194</v>
      </c>
      <c r="C451" s="526" t="s">
        <v>2175</v>
      </c>
      <c r="D451" s="526" t="s">
        <v>2508</v>
      </c>
      <c r="E451" s="526" t="s">
        <v>2509</v>
      </c>
      <c r="F451" s="530">
        <v>48</v>
      </c>
      <c r="G451" s="530">
        <v>73296</v>
      </c>
      <c r="H451" s="530">
        <v>1.5011981566820276</v>
      </c>
      <c r="I451" s="530">
        <v>1527</v>
      </c>
      <c r="J451" s="530">
        <v>31</v>
      </c>
      <c r="K451" s="530">
        <v>48825</v>
      </c>
      <c r="L451" s="530">
        <v>1</v>
      </c>
      <c r="M451" s="530">
        <v>1575</v>
      </c>
      <c r="N451" s="530">
        <v>40</v>
      </c>
      <c r="O451" s="530">
        <v>63000</v>
      </c>
      <c r="P451" s="544">
        <v>1.2903225806451613</v>
      </c>
      <c r="Q451" s="531">
        <v>1575</v>
      </c>
    </row>
    <row r="452" spans="1:17" ht="14.4" customHeight="1" x14ac:dyDescent="0.3">
      <c r="A452" s="525" t="s">
        <v>2627</v>
      </c>
      <c r="B452" s="526" t="s">
        <v>2194</v>
      </c>
      <c r="C452" s="526" t="s">
        <v>2175</v>
      </c>
      <c r="D452" s="526" t="s">
        <v>2369</v>
      </c>
      <c r="E452" s="526" t="s">
        <v>2370</v>
      </c>
      <c r="F452" s="530">
        <v>52</v>
      </c>
      <c r="G452" s="530">
        <v>56992</v>
      </c>
      <c r="H452" s="530">
        <v>0.73262032085561501</v>
      </c>
      <c r="I452" s="530">
        <v>1096</v>
      </c>
      <c r="J452" s="530">
        <v>68</v>
      </c>
      <c r="K452" s="530">
        <v>77792</v>
      </c>
      <c r="L452" s="530">
        <v>1</v>
      </c>
      <c r="M452" s="530">
        <v>1144</v>
      </c>
      <c r="N452" s="530">
        <v>60</v>
      </c>
      <c r="O452" s="530">
        <v>68640</v>
      </c>
      <c r="P452" s="544">
        <v>0.88235294117647056</v>
      </c>
      <c r="Q452" s="531">
        <v>1144</v>
      </c>
    </row>
    <row r="453" spans="1:17" ht="14.4" customHeight="1" x14ac:dyDescent="0.3">
      <c r="A453" s="525" t="s">
        <v>2627</v>
      </c>
      <c r="B453" s="526" t="s">
        <v>2194</v>
      </c>
      <c r="C453" s="526" t="s">
        <v>2175</v>
      </c>
      <c r="D453" s="526" t="s">
        <v>2510</v>
      </c>
      <c r="E453" s="526" t="s">
        <v>2511</v>
      </c>
      <c r="F453" s="530"/>
      <c r="G453" s="530"/>
      <c r="H453" s="530"/>
      <c r="I453" s="530"/>
      <c r="J453" s="530">
        <v>1</v>
      </c>
      <c r="K453" s="530">
        <v>15260</v>
      </c>
      <c r="L453" s="530">
        <v>1</v>
      </c>
      <c r="M453" s="530">
        <v>15260</v>
      </c>
      <c r="N453" s="530"/>
      <c r="O453" s="530"/>
      <c r="P453" s="544"/>
      <c r="Q453" s="531"/>
    </row>
    <row r="454" spans="1:17" ht="14.4" customHeight="1" x14ac:dyDescent="0.3">
      <c r="A454" s="525" t="s">
        <v>2627</v>
      </c>
      <c r="B454" s="526" t="s">
        <v>2194</v>
      </c>
      <c r="C454" s="526" t="s">
        <v>2175</v>
      </c>
      <c r="D454" s="526" t="s">
        <v>2512</v>
      </c>
      <c r="E454" s="526" t="s">
        <v>2513</v>
      </c>
      <c r="F454" s="530">
        <v>10</v>
      </c>
      <c r="G454" s="530">
        <v>38240</v>
      </c>
      <c r="H454" s="530">
        <v>1.6511226252158895</v>
      </c>
      <c r="I454" s="530">
        <v>3824</v>
      </c>
      <c r="J454" s="530">
        <v>6</v>
      </c>
      <c r="K454" s="530">
        <v>23160</v>
      </c>
      <c r="L454" s="530">
        <v>1</v>
      </c>
      <c r="M454" s="530">
        <v>3860</v>
      </c>
      <c r="N454" s="530">
        <v>10</v>
      </c>
      <c r="O454" s="530">
        <v>38600</v>
      </c>
      <c r="P454" s="544">
        <v>1.6666666666666667</v>
      </c>
      <c r="Q454" s="531">
        <v>3860</v>
      </c>
    </row>
    <row r="455" spans="1:17" ht="14.4" customHeight="1" x14ac:dyDescent="0.3">
      <c r="A455" s="525" t="s">
        <v>2627</v>
      </c>
      <c r="B455" s="526" t="s">
        <v>2194</v>
      </c>
      <c r="C455" s="526" t="s">
        <v>2175</v>
      </c>
      <c r="D455" s="526" t="s">
        <v>2514</v>
      </c>
      <c r="E455" s="526" t="s">
        <v>2515</v>
      </c>
      <c r="F455" s="530">
        <v>9</v>
      </c>
      <c r="G455" s="530">
        <v>46458</v>
      </c>
      <c r="H455" s="530">
        <v>2.9723608445297507</v>
      </c>
      <c r="I455" s="530">
        <v>5162</v>
      </c>
      <c r="J455" s="530">
        <v>3</v>
      </c>
      <c r="K455" s="530">
        <v>15630</v>
      </c>
      <c r="L455" s="530">
        <v>1</v>
      </c>
      <c r="M455" s="530">
        <v>5210</v>
      </c>
      <c r="N455" s="530">
        <v>3</v>
      </c>
      <c r="O455" s="530">
        <v>15630</v>
      </c>
      <c r="P455" s="544">
        <v>1</v>
      </c>
      <c r="Q455" s="531">
        <v>5210</v>
      </c>
    </row>
    <row r="456" spans="1:17" ht="14.4" customHeight="1" x14ac:dyDescent="0.3">
      <c r="A456" s="525" t="s">
        <v>2627</v>
      </c>
      <c r="B456" s="526" t="s">
        <v>2194</v>
      </c>
      <c r="C456" s="526" t="s">
        <v>2175</v>
      </c>
      <c r="D456" s="526" t="s">
        <v>2516</v>
      </c>
      <c r="E456" s="526" t="s">
        <v>2517</v>
      </c>
      <c r="F456" s="530"/>
      <c r="G456" s="530"/>
      <c r="H456" s="530"/>
      <c r="I456" s="530"/>
      <c r="J456" s="530">
        <v>2</v>
      </c>
      <c r="K456" s="530">
        <v>15850</v>
      </c>
      <c r="L456" s="530">
        <v>1</v>
      </c>
      <c r="M456" s="530">
        <v>7925</v>
      </c>
      <c r="N456" s="530"/>
      <c r="O456" s="530"/>
      <c r="P456" s="544"/>
      <c r="Q456" s="531"/>
    </row>
    <row r="457" spans="1:17" ht="14.4" customHeight="1" x14ac:dyDescent="0.3">
      <c r="A457" s="525" t="s">
        <v>2627</v>
      </c>
      <c r="B457" s="526" t="s">
        <v>2194</v>
      </c>
      <c r="C457" s="526" t="s">
        <v>2175</v>
      </c>
      <c r="D457" s="526" t="s">
        <v>2518</v>
      </c>
      <c r="E457" s="526" t="s">
        <v>2519</v>
      </c>
      <c r="F457" s="530">
        <v>10</v>
      </c>
      <c r="G457" s="530">
        <v>16660</v>
      </c>
      <c r="H457" s="530">
        <v>1.9576968272620447</v>
      </c>
      <c r="I457" s="530">
        <v>1666</v>
      </c>
      <c r="J457" s="530">
        <v>5</v>
      </c>
      <c r="K457" s="530">
        <v>8510</v>
      </c>
      <c r="L457" s="530">
        <v>1</v>
      </c>
      <c r="M457" s="530">
        <v>1702</v>
      </c>
      <c r="N457" s="530">
        <v>5</v>
      </c>
      <c r="O457" s="530">
        <v>8510</v>
      </c>
      <c r="P457" s="544">
        <v>1</v>
      </c>
      <c r="Q457" s="531">
        <v>1702</v>
      </c>
    </row>
    <row r="458" spans="1:17" ht="14.4" customHeight="1" x14ac:dyDescent="0.3">
      <c r="A458" s="525" t="s">
        <v>2627</v>
      </c>
      <c r="B458" s="526" t="s">
        <v>2194</v>
      </c>
      <c r="C458" s="526" t="s">
        <v>2175</v>
      </c>
      <c r="D458" s="526" t="s">
        <v>2281</v>
      </c>
      <c r="E458" s="526" t="s">
        <v>2282</v>
      </c>
      <c r="F458" s="530">
        <v>165</v>
      </c>
      <c r="G458" s="530">
        <v>211365</v>
      </c>
      <c r="H458" s="530">
        <v>1.0546366289948357</v>
      </c>
      <c r="I458" s="530">
        <v>1281</v>
      </c>
      <c r="J458" s="530">
        <v>155</v>
      </c>
      <c r="K458" s="530">
        <v>200415</v>
      </c>
      <c r="L458" s="530">
        <v>1</v>
      </c>
      <c r="M458" s="530">
        <v>1293</v>
      </c>
      <c r="N458" s="530">
        <v>195</v>
      </c>
      <c r="O458" s="530">
        <v>252330</v>
      </c>
      <c r="P458" s="544">
        <v>1.2590374971933238</v>
      </c>
      <c r="Q458" s="531">
        <v>1294</v>
      </c>
    </row>
    <row r="459" spans="1:17" ht="14.4" customHeight="1" x14ac:dyDescent="0.3">
      <c r="A459" s="525" t="s">
        <v>2627</v>
      </c>
      <c r="B459" s="526" t="s">
        <v>2194</v>
      </c>
      <c r="C459" s="526" t="s">
        <v>2175</v>
      </c>
      <c r="D459" s="526" t="s">
        <v>2283</v>
      </c>
      <c r="E459" s="526" t="s">
        <v>2284</v>
      </c>
      <c r="F459" s="530">
        <v>142</v>
      </c>
      <c r="G459" s="530">
        <v>165714</v>
      </c>
      <c r="H459" s="530">
        <v>0.96433933497049618</v>
      </c>
      <c r="I459" s="530">
        <v>1167</v>
      </c>
      <c r="J459" s="530">
        <v>146</v>
      </c>
      <c r="K459" s="530">
        <v>171842</v>
      </c>
      <c r="L459" s="530">
        <v>1</v>
      </c>
      <c r="M459" s="530">
        <v>1177</v>
      </c>
      <c r="N459" s="530">
        <v>181</v>
      </c>
      <c r="O459" s="530">
        <v>213218</v>
      </c>
      <c r="P459" s="544">
        <v>1.2407793205386344</v>
      </c>
      <c r="Q459" s="531">
        <v>1178</v>
      </c>
    </row>
    <row r="460" spans="1:17" ht="14.4" customHeight="1" x14ac:dyDescent="0.3">
      <c r="A460" s="525" t="s">
        <v>2627</v>
      </c>
      <c r="B460" s="526" t="s">
        <v>2194</v>
      </c>
      <c r="C460" s="526" t="s">
        <v>2175</v>
      </c>
      <c r="D460" s="526" t="s">
        <v>2285</v>
      </c>
      <c r="E460" s="526" t="s">
        <v>2286</v>
      </c>
      <c r="F460" s="530">
        <v>1</v>
      </c>
      <c r="G460" s="530">
        <v>5076</v>
      </c>
      <c r="H460" s="530">
        <v>0.49214659685863876</v>
      </c>
      <c r="I460" s="530">
        <v>5076</v>
      </c>
      <c r="J460" s="530">
        <v>2</v>
      </c>
      <c r="K460" s="530">
        <v>10314</v>
      </c>
      <c r="L460" s="530">
        <v>1</v>
      </c>
      <c r="M460" s="530">
        <v>5157</v>
      </c>
      <c r="N460" s="530">
        <v>2</v>
      </c>
      <c r="O460" s="530">
        <v>10314</v>
      </c>
      <c r="P460" s="544">
        <v>1</v>
      </c>
      <c r="Q460" s="531">
        <v>5157</v>
      </c>
    </row>
    <row r="461" spans="1:17" ht="14.4" customHeight="1" x14ac:dyDescent="0.3">
      <c r="A461" s="525" t="s">
        <v>2627</v>
      </c>
      <c r="B461" s="526" t="s">
        <v>2194</v>
      </c>
      <c r="C461" s="526" t="s">
        <v>2175</v>
      </c>
      <c r="D461" s="526" t="s">
        <v>2293</v>
      </c>
      <c r="E461" s="526" t="s">
        <v>2294</v>
      </c>
      <c r="F461" s="530">
        <v>4</v>
      </c>
      <c r="G461" s="530">
        <v>3008</v>
      </c>
      <c r="H461" s="530">
        <v>1.2533333333333334</v>
      </c>
      <c r="I461" s="530">
        <v>752</v>
      </c>
      <c r="J461" s="530">
        <v>3</v>
      </c>
      <c r="K461" s="530">
        <v>2400</v>
      </c>
      <c r="L461" s="530">
        <v>1</v>
      </c>
      <c r="M461" s="530">
        <v>800</v>
      </c>
      <c r="N461" s="530">
        <v>5</v>
      </c>
      <c r="O461" s="530">
        <v>4005</v>
      </c>
      <c r="P461" s="544">
        <v>1.66875</v>
      </c>
      <c r="Q461" s="531">
        <v>801</v>
      </c>
    </row>
    <row r="462" spans="1:17" ht="14.4" customHeight="1" x14ac:dyDescent="0.3">
      <c r="A462" s="525" t="s">
        <v>2627</v>
      </c>
      <c r="B462" s="526" t="s">
        <v>2194</v>
      </c>
      <c r="C462" s="526" t="s">
        <v>2175</v>
      </c>
      <c r="D462" s="526" t="s">
        <v>2295</v>
      </c>
      <c r="E462" s="526" t="s">
        <v>2296</v>
      </c>
      <c r="F462" s="530">
        <v>1456</v>
      </c>
      <c r="G462" s="530">
        <v>254800</v>
      </c>
      <c r="H462" s="530">
        <v>0.87404251523914389</v>
      </c>
      <c r="I462" s="530">
        <v>175</v>
      </c>
      <c r="J462" s="530">
        <v>1647</v>
      </c>
      <c r="K462" s="530">
        <v>291519</v>
      </c>
      <c r="L462" s="530">
        <v>1</v>
      </c>
      <c r="M462" s="530">
        <v>177</v>
      </c>
      <c r="N462" s="530">
        <v>1514</v>
      </c>
      <c r="O462" s="530">
        <v>267978</v>
      </c>
      <c r="P462" s="544">
        <v>0.91924711596842745</v>
      </c>
      <c r="Q462" s="531">
        <v>177</v>
      </c>
    </row>
    <row r="463" spans="1:17" ht="14.4" customHeight="1" x14ac:dyDescent="0.3">
      <c r="A463" s="525" t="s">
        <v>2627</v>
      </c>
      <c r="B463" s="526" t="s">
        <v>2194</v>
      </c>
      <c r="C463" s="526" t="s">
        <v>2175</v>
      </c>
      <c r="D463" s="526" t="s">
        <v>2297</v>
      </c>
      <c r="E463" s="526" t="s">
        <v>2298</v>
      </c>
      <c r="F463" s="530">
        <v>70</v>
      </c>
      <c r="G463" s="530">
        <v>140070</v>
      </c>
      <c r="H463" s="530">
        <v>0.85491943359375</v>
      </c>
      <c r="I463" s="530">
        <v>2001</v>
      </c>
      <c r="J463" s="530">
        <v>80</v>
      </c>
      <c r="K463" s="530">
        <v>163840</v>
      </c>
      <c r="L463" s="530">
        <v>1</v>
      </c>
      <c r="M463" s="530">
        <v>2048</v>
      </c>
      <c r="N463" s="530">
        <v>86</v>
      </c>
      <c r="O463" s="530">
        <v>176214</v>
      </c>
      <c r="P463" s="544">
        <v>1.0755249023437501</v>
      </c>
      <c r="Q463" s="531">
        <v>2049</v>
      </c>
    </row>
    <row r="464" spans="1:17" ht="14.4" customHeight="1" x14ac:dyDescent="0.3">
      <c r="A464" s="525" t="s">
        <v>2627</v>
      </c>
      <c r="B464" s="526" t="s">
        <v>2194</v>
      </c>
      <c r="C464" s="526" t="s">
        <v>2175</v>
      </c>
      <c r="D464" s="526" t="s">
        <v>2303</v>
      </c>
      <c r="E464" s="526" t="s">
        <v>2304</v>
      </c>
      <c r="F464" s="530">
        <v>7</v>
      </c>
      <c r="G464" s="530">
        <v>18872</v>
      </c>
      <c r="H464" s="530">
        <v>0.7664067576348278</v>
      </c>
      <c r="I464" s="530">
        <v>2696</v>
      </c>
      <c r="J464" s="530">
        <v>9</v>
      </c>
      <c r="K464" s="530">
        <v>24624</v>
      </c>
      <c r="L464" s="530">
        <v>1</v>
      </c>
      <c r="M464" s="530">
        <v>2736</v>
      </c>
      <c r="N464" s="530">
        <v>6</v>
      </c>
      <c r="O464" s="530">
        <v>16422</v>
      </c>
      <c r="P464" s="544">
        <v>0.66691033138401556</v>
      </c>
      <c r="Q464" s="531">
        <v>2737</v>
      </c>
    </row>
    <row r="465" spans="1:17" ht="14.4" customHeight="1" x14ac:dyDescent="0.3">
      <c r="A465" s="525" t="s">
        <v>2627</v>
      </c>
      <c r="B465" s="526" t="s">
        <v>2194</v>
      </c>
      <c r="C465" s="526" t="s">
        <v>2175</v>
      </c>
      <c r="D465" s="526" t="s">
        <v>2305</v>
      </c>
      <c r="E465" s="526" t="s">
        <v>2306</v>
      </c>
      <c r="F465" s="530">
        <v>8</v>
      </c>
      <c r="G465" s="530">
        <v>41504</v>
      </c>
      <c r="H465" s="530">
        <v>0.98462706395900546</v>
      </c>
      <c r="I465" s="530">
        <v>5188</v>
      </c>
      <c r="J465" s="530">
        <v>8</v>
      </c>
      <c r="K465" s="530">
        <v>42152</v>
      </c>
      <c r="L465" s="530">
        <v>1</v>
      </c>
      <c r="M465" s="530">
        <v>5269</v>
      </c>
      <c r="N465" s="530">
        <v>5</v>
      </c>
      <c r="O465" s="530">
        <v>26345</v>
      </c>
      <c r="P465" s="544">
        <v>0.625</v>
      </c>
      <c r="Q465" s="531">
        <v>5269</v>
      </c>
    </row>
    <row r="466" spans="1:17" ht="14.4" customHeight="1" x14ac:dyDescent="0.3">
      <c r="A466" s="525" t="s">
        <v>2627</v>
      </c>
      <c r="B466" s="526" t="s">
        <v>2194</v>
      </c>
      <c r="C466" s="526" t="s">
        <v>2175</v>
      </c>
      <c r="D466" s="526" t="s">
        <v>2309</v>
      </c>
      <c r="E466" s="526" t="s">
        <v>2310</v>
      </c>
      <c r="F466" s="530">
        <v>58</v>
      </c>
      <c r="G466" s="530">
        <v>38396</v>
      </c>
      <c r="H466" s="530">
        <v>1.8989119683481701</v>
      </c>
      <c r="I466" s="530">
        <v>662</v>
      </c>
      <c r="J466" s="530">
        <v>30</v>
      </c>
      <c r="K466" s="530">
        <v>20220</v>
      </c>
      <c r="L466" s="530">
        <v>1</v>
      </c>
      <c r="M466" s="530">
        <v>674</v>
      </c>
      <c r="N466" s="530">
        <v>17</v>
      </c>
      <c r="O466" s="530">
        <v>11475</v>
      </c>
      <c r="P466" s="544">
        <v>0.56750741839762608</v>
      </c>
      <c r="Q466" s="531">
        <v>675</v>
      </c>
    </row>
    <row r="467" spans="1:17" ht="14.4" customHeight="1" x14ac:dyDescent="0.3">
      <c r="A467" s="525" t="s">
        <v>2627</v>
      </c>
      <c r="B467" s="526" t="s">
        <v>2194</v>
      </c>
      <c r="C467" s="526" t="s">
        <v>2175</v>
      </c>
      <c r="D467" s="526" t="s">
        <v>2522</v>
      </c>
      <c r="E467" s="526" t="s">
        <v>2523</v>
      </c>
      <c r="F467" s="530">
        <v>6</v>
      </c>
      <c r="G467" s="530">
        <v>12492</v>
      </c>
      <c r="H467" s="530"/>
      <c r="I467" s="530">
        <v>2082</v>
      </c>
      <c r="J467" s="530"/>
      <c r="K467" s="530"/>
      <c r="L467" s="530"/>
      <c r="M467" s="530"/>
      <c r="N467" s="530"/>
      <c r="O467" s="530"/>
      <c r="P467" s="544"/>
      <c r="Q467" s="531"/>
    </row>
    <row r="468" spans="1:17" ht="14.4" customHeight="1" x14ac:dyDescent="0.3">
      <c r="A468" s="525" t="s">
        <v>2627</v>
      </c>
      <c r="B468" s="526" t="s">
        <v>2194</v>
      </c>
      <c r="C468" s="526" t="s">
        <v>2175</v>
      </c>
      <c r="D468" s="526" t="s">
        <v>2313</v>
      </c>
      <c r="E468" s="526" t="s">
        <v>2314</v>
      </c>
      <c r="F468" s="530">
        <v>35</v>
      </c>
      <c r="G468" s="530">
        <v>5285</v>
      </c>
      <c r="H468" s="530">
        <v>0.79294823705926487</v>
      </c>
      <c r="I468" s="530">
        <v>151</v>
      </c>
      <c r="J468" s="530">
        <v>43</v>
      </c>
      <c r="K468" s="530">
        <v>6665</v>
      </c>
      <c r="L468" s="530">
        <v>1</v>
      </c>
      <c r="M468" s="530">
        <v>155</v>
      </c>
      <c r="N468" s="530">
        <v>30</v>
      </c>
      <c r="O468" s="530">
        <v>4650</v>
      </c>
      <c r="P468" s="544">
        <v>0.69767441860465118</v>
      </c>
      <c r="Q468" s="531">
        <v>155</v>
      </c>
    </row>
    <row r="469" spans="1:17" ht="14.4" customHeight="1" x14ac:dyDescent="0.3">
      <c r="A469" s="525" t="s">
        <v>2627</v>
      </c>
      <c r="B469" s="526" t="s">
        <v>2194</v>
      </c>
      <c r="C469" s="526" t="s">
        <v>2175</v>
      </c>
      <c r="D469" s="526" t="s">
        <v>2315</v>
      </c>
      <c r="E469" s="526" t="s">
        <v>2316</v>
      </c>
      <c r="F469" s="530">
        <v>2</v>
      </c>
      <c r="G469" s="530">
        <v>390</v>
      </c>
      <c r="H469" s="530">
        <v>1.9597989949748744</v>
      </c>
      <c r="I469" s="530">
        <v>195</v>
      </c>
      <c r="J469" s="530">
        <v>1</v>
      </c>
      <c r="K469" s="530">
        <v>199</v>
      </c>
      <c r="L469" s="530">
        <v>1</v>
      </c>
      <c r="M469" s="530">
        <v>199</v>
      </c>
      <c r="N469" s="530">
        <v>4</v>
      </c>
      <c r="O469" s="530">
        <v>796</v>
      </c>
      <c r="P469" s="544">
        <v>4</v>
      </c>
      <c r="Q469" s="531">
        <v>199</v>
      </c>
    </row>
    <row r="470" spans="1:17" ht="14.4" customHeight="1" x14ac:dyDescent="0.3">
      <c r="A470" s="525" t="s">
        <v>2627</v>
      </c>
      <c r="B470" s="526" t="s">
        <v>2194</v>
      </c>
      <c r="C470" s="526" t="s">
        <v>2175</v>
      </c>
      <c r="D470" s="526" t="s">
        <v>2317</v>
      </c>
      <c r="E470" s="526" t="s">
        <v>2318</v>
      </c>
      <c r="F470" s="530">
        <v>27</v>
      </c>
      <c r="G470" s="530">
        <v>5400</v>
      </c>
      <c r="H470" s="530">
        <v>0.64562410329985653</v>
      </c>
      <c r="I470" s="530">
        <v>200</v>
      </c>
      <c r="J470" s="530">
        <v>41</v>
      </c>
      <c r="K470" s="530">
        <v>8364</v>
      </c>
      <c r="L470" s="530">
        <v>1</v>
      </c>
      <c r="M470" s="530">
        <v>204</v>
      </c>
      <c r="N470" s="530">
        <v>15</v>
      </c>
      <c r="O470" s="530">
        <v>3060</v>
      </c>
      <c r="P470" s="544">
        <v>0.36585365853658536</v>
      </c>
      <c r="Q470" s="531">
        <v>204</v>
      </c>
    </row>
    <row r="471" spans="1:17" ht="14.4" customHeight="1" x14ac:dyDescent="0.3">
      <c r="A471" s="525" t="s">
        <v>2627</v>
      </c>
      <c r="B471" s="526" t="s">
        <v>2194</v>
      </c>
      <c r="C471" s="526" t="s">
        <v>2175</v>
      </c>
      <c r="D471" s="526" t="s">
        <v>2319</v>
      </c>
      <c r="E471" s="526" t="s">
        <v>2320</v>
      </c>
      <c r="F471" s="530">
        <v>187</v>
      </c>
      <c r="G471" s="530">
        <v>78166</v>
      </c>
      <c r="H471" s="530">
        <v>1.1326435982148033</v>
      </c>
      <c r="I471" s="530">
        <v>418</v>
      </c>
      <c r="J471" s="530">
        <v>162</v>
      </c>
      <c r="K471" s="530">
        <v>69012</v>
      </c>
      <c r="L471" s="530">
        <v>1</v>
      </c>
      <c r="M471" s="530">
        <v>426</v>
      </c>
      <c r="N471" s="530">
        <v>122</v>
      </c>
      <c r="O471" s="530">
        <v>51972</v>
      </c>
      <c r="P471" s="544">
        <v>0.75308641975308643</v>
      </c>
      <c r="Q471" s="531">
        <v>426</v>
      </c>
    </row>
    <row r="472" spans="1:17" ht="14.4" customHeight="1" x14ac:dyDescent="0.3">
      <c r="A472" s="525" t="s">
        <v>2627</v>
      </c>
      <c r="B472" s="526" t="s">
        <v>2194</v>
      </c>
      <c r="C472" s="526" t="s">
        <v>2175</v>
      </c>
      <c r="D472" s="526" t="s">
        <v>2323</v>
      </c>
      <c r="E472" s="526" t="s">
        <v>2324</v>
      </c>
      <c r="F472" s="530">
        <v>1</v>
      </c>
      <c r="G472" s="530">
        <v>159</v>
      </c>
      <c r="H472" s="530">
        <v>0.24386503067484663</v>
      </c>
      <c r="I472" s="530">
        <v>159</v>
      </c>
      <c r="J472" s="530">
        <v>4</v>
      </c>
      <c r="K472" s="530">
        <v>652</v>
      </c>
      <c r="L472" s="530">
        <v>1</v>
      </c>
      <c r="M472" s="530">
        <v>163</v>
      </c>
      <c r="N472" s="530">
        <v>3</v>
      </c>
      <c r="O472" s="530">
        <v>489</v>
      </c>
      <c r="P472" s="544">
        <v>0.75</v>
      </c>
      <c r="Q472" s="531">
        <v>163</v>
      </c>
    </row>
    <row r="473" spans="1:17" ht="14.4" customHeight="1" x14ac:dyDescent="0.3">
      <c r="A473" s="525" t="s">
        <v>2627</v>
      </c>
      <c r="B473" s="526" t="s">
        <v>2194</v>
      </c>
      <c r="C473" s="526" t="s">
        <v>2175</v>
      </c>
      <c r="D473" s="526" t="s">
        <v>2325</v>
      </c>
      <c r="E473" s="526" t="s">
        <v>2326</v>
      </c>
      <c r="F473" s="530">
        <v>11</v>
      </c>
      <c r="G473" s="530">
        <v>4708</v>
      </c>
      <c r="H473" s="530">
        <v>5.3990825688073398</v>
      </c>
      <c r="I473" s="530">
        <v>428</v>
      </c>
      <c r="J473" s="530">
        <v>2</v>
      </c>
      <c r="K473" s="530">
        <v>872</v>
      </c>
      <c r="L473" s="530">
        <v>1</v>
      </c>
      <c r="M473" s="530">
        <v>436</v>
      </c>
      <c r="N473" s="530">
        <v>5</v>
      </c>
      <c r="O473" s="530">
        <v>2180</v>
      </c>
      <c r="P473" s="544">
        <v>2.5</v>
      </c>
      <c r="Q473" s="531">
        <v>436</v>
      </c>
    </row>
    <row r="474" spans="1:17" ht="14.4" customHeight="1" x14ac:dyDescent="0.3">
      <c r="A474" s="525" t="s">
        <v>2627</v>
      </c>
      <c r="B474" s="526" t="s">
        <v>2194</v>
      </c>
      <c r="C474" s="526" t="s">
        <v>2175</v>
      </c>
      <c r="D474" s="526" t="s">
        <v>2327</v>
      </c>
      <c r="E474" s="526" t="s">
        <v>2328</v>
      </c>
      <c r="F474" s="530">
        <v>41</v>
      </c>
      <c r="G474" s="530">
        <v>87043</v>
      </c>
      <c r="H474" s="530">
        <v>1.0361521796062185</v>
      </c>
      <c r="I474" s="530">
        <v>2123</v>
      </c>
      <c r="J474" s="530">
        <v>39</v>
      </c>
      <c r="K474" s="530">
        <v>84006</v>
      </c>
      <c r="L474" s="530">
        <v>1</v>
      </c>
      <c r="M474" s="530">
        <v>2154</v>
      </c>
      <c r="N474" s="530">
        <v>40</v>
      </c>
      <c r="O474" s="530">
        <v>86200</v>
      </c>
      <c r="P474" s="544">
        <v>1.02611718210604</v>
      </c>
      <c r="Q474" s="531">
        <v>2155</v>
      </c>
    </row>
    <row r="475" spans="1:17" ht="14.4" customHeight="1" x14ac:dyDescent="0.3">
      <c r="A475" s="525" t="s">
        <v>2627</v>
      </c>
      <c r="B475" s="526" t="s">
        <v>2194</v>
      </c>
      <c r="C475" s="526" t="s">
        <v>2175</v>
      </c>
      <c r="D475" s="526" t="s">
        <v>2524</v>
      </c>
      <c r="E475" s="526" t="s">
        <v>2513</v>
      </c>
      <c r="F475" s="530">
        <v>12</v>
      </c>
      <c r="G475" s="530">
        <v>22428</v>
      </c>
      <c r="H475" s="530">
        <v>1.9798728813559323</v>
      </c>
      <c r="I475" s="530">
        <v>1869</v>
      </c>
      <c r="J475" s="530">
        <v>6</v>
      </c>
      <c r="K475" s="530">
        <v>11328</v>
      </c>
      <c r="L475" s="530">
        <v>1</v>
      </c>
      <c r="M475" s="530">
        <v>1888</v>
      </c>
      <c r="N475" s="530">
        <v>11</v>
      </c>
      <c r="O475" s="530">
        <v>20779</v>
      </c>
      <c r="P475" s="544">
        <v>1.8343043785310735</v>
      </c>
      <c r="Q475" s="531">
        <v>1889</v>
      </c>
    </row>
    <row r="476" spans="1:17" ht="14.4" customHeight="1" x14ac:dyDescent="0.3">
      <c r="A476" s="525" t="s">
        <v>2627</v>
      </c>
      <c r="B476" s="526" t="s">
        <v>2194</v>
      </c>
      <c r="C476" s="526" t="s">
        <v>2175</v>
      </c>
      <c r="D476" s="526" t="s">
        <v>2329</v>
      </c>
      <c r="E476" s="526" t="s">
        <v>2330</v>
      </c>
      <c r="F476" s="530"/>
      <c r="G476" s="530"/>
      <c r="H476" s="530"/>
      <c r="I476" s="530"/>
      <c r="J476" s="530"/>
      <c r="K476" s="530"/>
      <c r="L476" s="530"/>
      <c r="M476" s="530"/>
      <c r="N476" s="530">
        <v>1</v>
      </c>
      <c r="O476" s="530">
        <v>163</v>
      </c>
      <c r="P476" s="544"/>
      <c r="Q476" s="531">
        <v>163</v>
      </c>
    </row>
    <row r="477" spans="1:17" ht="14.4" customHeight="1" x14ac:dyDescent="0.3">
      <c r="A477" s="525" t="s">
        <v>2627</v>
      </c>
      <c r="B477" s="526" t="s">
        <v>2194</v>
      </c>
      <c r="C477" s="526" t="s">
        <v>2175</v>
      </c>
      <c r="D477" s="526" t="s">
        <v>2331</v>
      </c>
      <c r="E477" s="526" t="s">
        <v>2332</v>
      </c>
      <c r="F477" s="530">
        <v>13</v>
      </c>
      <c r="G477" s="530">
        <v>11921</v>
      </c>
      <c r="H477" s="530">
        <v>0.91264737406216501</v>
      </c>
      <c r="I477" s="530">
        <v>917</v>
      </c>
      <c r="J477" s="530">
        <v>14</v>
      </c>
      <c r="K477" s="530">
        <v>13062</v>
      </c>
      <c r="L477" s="530">
        <v>1</v>
      </c>
      <c r="M477" s="530">
        <v>933</v>
      </c>
      <c r="N477" s="530">
        <v>8</v>
      </c>
      <c r="O477" s="530">
        <v>7472</v>
      </c>
      <c r="P477" s="544">
        <v>0.57204103506354309</v>
      </c>
      <c r="Q477" s="531">
        <v>934</v>
      </c>
    </row>
    <row r="478" spans="1:17" ht="14.4" customHeight="1" x14ac:dyDescent="0.3">
      <c r="A478" s="525" t="s">
        <v>2627</v>
      </c>
      <c r="B478" s="526" t="s">
        <v>2194</v>
      </c>
      <c r="C478" s="526" t="s">
        <v>2175</v>
      </c>
      <c r="D478" s="526" t="s">
        <v>2335</v>
      </c>
      <c r="E478" s="526" t="s">
        <v>2336</v>
      </c>
      <c r="F478" s="530">
        <v>7</v>
      </c>
      <c r="G478" s="530">
        <v>58793</v>
      </c>
      <c r="H478" s="530">
        <v>1.737587185246483</v>
      </c>
      <c r="I478" s="530">
        <v>8399</v>
      </c>
      <c r="J478" s="530">
        <v>4</v>
      </c>
      <c r="K478" s="530">
        <v>33836</v>
      </c>
      <c r="L478" s="530">
        <v>1</v>
      </c>
      <c r="M478" s="530">
        <v>8459</v>
      </c>
      <c r="N478" s="530">
        <v>7</v>
      </c>
      <c r="O478" s="530">
        <v>59220</v>
      </c>
      <c r="P478" s="544">
        <v>1.7502068802458919</v>
      </c>
      <c r="Q478" s="531">
        <v>8460</v>
      </c>
    </row>
    <row r="479" spans="1:17" ht="14.4" customHeight="1" x14ac:dyDescent="0.3">
      <c r="A479" s="525" t="s">
        <v>2627</v>
      </c>
      <c r="B479" s="526" t="s">
        <v>2194</v>
      </c>
      <c r="C479" s="526" t="s">
        <v>2175</v>
      </c>
      <c r="D479" s="526" t="s">
        <v>2377</v>
      </c>
      <c r="E479" s="526" t="s">
        <v>2378</v>
      </c>
      <c r="F479" s="530">
        <v>124</v>
      </c>
      <c r="G479" s="530">
        <v>19096</v>
      </c>
      <c r="H479" s="530">
        <v>0.84645390070921989</v>
      </c>
      <c r="I479" s="530">
        <v>154</v>
      </c>
      <c r="J479" s="530">
        <v>141</v>
      </c>
      <c r="K479" s="530">
        <v>22560</v>
      </c>
      <c r="L479" s="530">
        <v>1</v>
      </c>
      <c r="M479" s="530">
        <v>160</v>
      </c>
      <c r="N479" s="530">
        <v>137</v>
      </c>
      <c r="O479" s="530">
        <v>21920</v>
      </c>
      <c r="P479" s="544">
        <v>0.97163120567375882</v>
      </c>
      <c r="Q479" s="531">
        <v>160</v>
      </c>
    </row>
    <row r="480" spans="1:17" ht="14.4" customHeight="1" x14ac:dyDescent="0.3">
      <c r="A480" s="525" t="s">
        <v>2627</v>
      </c>
      <c r="B480" s="526" t="s">
        <v>2194</v>
      </c>
      <c r="C480" s="526" t="s">
        <v>2175</v>
      </c>
      <c r="D480" s="526" t="s">
        <v>2339</v>
      </c>
      <c r="E480" s="526" t="s">
        <v>2340</v>
      </c>
      <c r="F480" s="530">
        <v>15</v>
      </c>
      <c r="G480" s="530">
        <v>30075</v>
      </c>
      <c r="H480" s="530">
        <v>0.69758541507201999</v>
      </c>
      <c r="I480" s="530">
        <v>2005</v>
      </c>
      <c r="J480" s="530">
        <v>21</v>
      </c>
      <c r="K480" s="530">
        <v>43113</v>
      </c>
      <c r="L480" s="530">
        <v>1</v>
      </c>
      <c r="M480" s="530">
        <v>2053</v>
      </c>
      <c r="N480" s="530">
        <v>30</v>
      </c>
      <c r="O480" s="530">
        <v>61590</v>
      </c>
      <c r="P480" s="544">
        <v>1.4285714285714286</v>
      </c>
      <c r="Q480" s="531">
        <v>2053</v>
      </c>
    </row>
    <row r="481" spans="1:17" ht="14.4" customHeight="1" x14ac:dyDescent="0.3">
      <c r="A481" s="525" t="s">
        <v>2627</v>
      </c>
      <c r="B481" s="526" t="s">
        <v>2194</v>
      </c>
      <c r="C481" s="526" t="s">
        <v>2175</v>
      </c>
      <c r="D481" s="526" t="s">
        <v>2533</v>
      </c>
      <c r="E481" s="526" t="s">
        <v>2534</v>
      </c>
      <c r="F481" s="530">
        <v>3</v>
      </c>
      <c r="G481" s="530">
        <v>1689</v>
      </c>
      <c r="H481" s="530">
        <v>1.4560344827586207</v>
      </c>
      <c r="I481" s="530">
        <v>563</v>
      </c>
      <c r="J481" s="530">
        <v>2</v>
      </c>
      <c r="K481" s="530">
        <v>1160</v>
      </c>
      <c r="L481" s="530">
        <v>1</v>
      </c>
      <c r="M481" s="530">
        <v>580</v>
      </c>
      <c r="N481" s="530"/>
      <c r="O481" s="530"/>
      <c r="P481" s="544"/>
      <c r="Q481" s="531"/>
    </row>
    <row r="482" spans="1:17" ht="14.4" customHeight="1" x14ac:dyDescent="0.3">
      <c r="A482" s="525" t="s">
        <v>2627</v>
      </c>
      <c r="B482" s="526" t="s">
        <v>2194</v>
      </c>
      <c r="C482" s="526" t="s">
        <v>2175</v>
      </c>
      <c r="D482" s="526" t="s">
        <v>2343</v>
      </c>
      <c r="E482" s="526" t="s">
        <v>2344</v>
      </c>
      <c r="F482" s="530">
        <v>2</v>
      </c>
      <c r="G482" s="530">
        <v>734</v>
      </c>
      <c r="H482" s="530">
        <v>1.967828418230563</v>
      </c>
      <c r="I482" s="530">
        <v>367</v>
      </c>
      <c r="J482" s="530">
        <v>1</v>
      </c>
      <c r="K482" s="530">
        <v>373</v>
      </c>
      <c r="L482" s="530">
        <v>1</v>
      </c>
      <c r="M482" s="530">
        <v>373</v>
      </c>
      <c r="N482" s="530">
        <v>2</v>
      </c>
      <c r="O482" s="530">
        <v>746</v>
      </c>
      <c r="P482" s="544">
        <v>2</v>
      </c>
      <c r="Q482" s="531">
        <v>373</v>
      </c>
    </row>
    <row r="483" spans="1:17" ht="14.4" customHeight="1" x14ac:dyDescent="0.3">
      <c r="A483" s="525" t="s">
        <v>2627</v>
      </c>
      <c r="B483" s="526" t="s">
        <v>2194</v>
      </c>
      <c r="C483" s="526" t="s">
        <v>2175</v>
      </c>
      <c r="D483" s="526" t="s">
        <v>2349</v>
      </c>
      <c r="E483" s="526" t="s">
        <v>2350</v>
      </c>
      <c r="F483" s="530">
        <v>163</v>
      </c>
      <c r="G483" s="530">
        <v>56072</v>
      </c>
      <c r="H483" s="530">
        <v>0.8211105904404874</v>
      </c>
      <c r="I483" s="530">
        <v>344</v>
      </c>
      <c r="J483" s="530">
        <v>194</v>
      </c>
      <c r="K483" s="530">
        <v>68288</v>
      </c>
      <c r="L483" s="530">
        <v>1</v>
      </c>
      <c r="M483" s="530">
        <v>352</v>
      </c>
      <c r="N483" s="530">
        <v>192</v>
      </c>
      <c r="O483" s="530">
        <v>67584</v>
      </c>
      <c r="P483" s="544">
        <v>0.98969072164948457</v>
      </c>
      <c r="Q483" s="531">
        <v>352</v>
      </c>
    </row>
    <row r="484" spans="1:17" ht="14.4" customHeight="1" x14ac:dyDescent="0.3">
      <c r="A484" s="525" t="s">
        <v>2627</v>
      </c>
      <c r="B484" s="526" t="s">
        <v>2194</v>
      </c>
      <c r="C484" s="526" t="s">
        <v>2175</v>
      </c>
      <c r="D484" s="526" t="s">
        <v>2535</v>
      </c>
      <c r="E484" s="526" t="s">
        <v>2536</v>
      </c>
      <c r="F484" s="530"/>
      <c r="G484" s="530"/>
      <c r="H484" s="530"/>
      <c r="I484" s="530"/>
      <c r="J484" s="530"/>
      <c r="K484" s="530"/>
      <c r="L484" s="530"/>
      <c r="M484" s="530"/>
      <c r="N484" s="530">
        <v>1</v>
      </c>
      <c r="O484" s="530">
        <v>0</v>
      </c>
      <c r="P484" s="544"/>
      <c r="Q484" s="531">
        <v>0</v>
      </c>
    </row>
    <row r="485" spans="1:17" ht="14.4" customHeight="1" x14ac:dyDescent="0.3">
      <c r="A485" s="525" t="s">
        <v>2627</v>
      </c>
      <c r="B485" s="526" t="s">
        <v>2194</v>
      </c>
      <c r="C485" s="526" t="s">
        <v>2175</v>
      </c>
      <c r="D485" s="526" t="s">
        <v>2652</v>
      </c>
      <c r="E485" s="526" t="s">
        <v>2653</v>
      </c>
      <c r="F485" s="530">
        <v>1</v>
      </c>
      <c r="G485" s="530">
        <v>4100</v>
      </c>
      <c r="H485" s="530"/>
      <c r="I485" s="530">
        <v>4100</v>
      </c>
      <c r="J485" s="530"/>
      <c r="K485" s="530"/>
      <c r="L485" s="530"/>
      <c r="M485" s="530"/>
      <c r="N485" s="530"/>
      <c r="O485" s="530"/>
      <c r="P485" s="544"/>
      <c r="Q485" s="531"/>
    </row>
    <row r="486" spans="1:17" ht="14.4" customHeight="1" x14ac:dyDescent="0.3">
      <c r="A486" s="525" t="s">
        <v>2654</v>
      </c>
      <c r="B486" s="526" t="s">
        <v>2194</v>
      </c>
      <c r="C486" s="526" t="s">
        <v>2164</v>
      </c>
      <c r="D486" s="526" t="s">
        <v>2165</v>
      </c>
      <c r="E486" s="526" t="s">
        <v>603</v>
      </c>
      <c r="F486" s="530">
        <v>1</v>
      </c>
      <c r="G486" s="530">
        <v>855.64</v>
      </c>
      <c r="H486" s="530"/>
      <c r="I486" s="530">
        <v>855.64</v>
      </c>
      <c r="J486" s="530"/>
      <c r="K486" s="530"/>
      <c r="L486" s="530"/>
      <c r="M486" s="530"/>
      <c r="N486" s="530"/>
      <c r="O486" s="530"/>
      <c r="P486" s="544"/>
      <c r="Q486" s="531"/>
    </row>
    <row r="487" spans="1:17" ht="14.4" customHeight="1" x14ac:dyDescent="0.3">
      <c r="A487" s="525" t="s">
        <v>2654</v>
      </c>
      <c r="B487" s="526" t="s">
        <v>2194</v>
      </c>
      <c r="C487" s="526" t="s">
        <v>2164</v>
      </c>
      <c r="D487" s="526" t="s">
        <v>2195</v>
      </c>
      <c r="E487" s="526" t="s">
        <v>603</v>
      </c>
      <c r="F487" s="530">
        <v>1.25</v>
      </c>
      <c r="G487" s="530">
        <v>2139.08</v>
      </c>
      <c r="H487" s="530">
        <v>0.83333528121579037</v>
      </c>
      <c r="I487" s="530">
        <v>1711.2639999999999</v>
      </c>
      <c r="J487" s="530">
        <v>1.5</v>
      </c>
      <c r="K487" s="530">
        <v>2566.89</v>
      </c>
      <c r="L487" s="530">
        <v>1</v>
      </c>
      <c r="M487" s="530">
        <v>1711.26</v>
      </c>
      <c r="N487" s="530">
        <v>1</v>
      </c>
      <c r="O487" s="530">
        <v>1711.26</v>
      </c>
      <c r="P487" s="544">
        <v>0.66666666666666674</v>
      </c>
      <c r="Q487" s="531">
        <v>1711.26</v>
      </c>
    </row>
    <row r="488" spans="1:17" ht="14.4" customHeight="1" x14ac:dyDescent="0.3">
      <c r="A488" s="525" t="s">
        <v>2654</v>
      </c>
      <c r="B488" s="526" t="s">
        <v>2194</v>
      </c>
      <c r="C488" s="526" t="s">
        <v>2164</v>
      </c>
      <c r="D488" s="526" t="s">
        <v>2196</v>
      </c>
      <c r="E488" s="526" t="s">
        <v>690</v>
      </c>
      <c r="F488" s="530">
        <v>13.389999999999999</v>
      </c>
      <c r="G488" s="530">
        <v>34215.469999999994</v>
      </c>
      <c r="H488" s="530">
        <v>1.4522769216142013</v>
      </c>
      <c r="I488" s="530">
        <v>2555.3002240477967</v>
      </c>
      <c r="J488" s="530">
        <v>8.6999999999999993</v>
      </c>
      <c r="K488" s="530">
        <v>23559.880000000005</v>
      </c>
      <c r="L488" s="530">
        <v>1</v>
      </c>
      <c r="M488" s="530">
        <v>2708.0321839080466</v>
      </c>
      <c r="N488" s="530">
        <v>2.0100000000000002</v>
      </c>
      <c r="O488" s="530">
        <v>5443.14</v>
      </c>
      <c r="P488" s="544">
        <v>0.23103428370602902</v>
      </c>
      <c r="Q488" s="531">
        <v>2708.0298507462685</v>
      </c>
    </row>
    <row r="489" spans="1:17" ht="14.4" customHeight="1" x14ac:dyDescent="0.3">
      <c r="A489" s="525" t="s">
        <v>2654</v>
      </c>
      <c r="B489" s="526" t="s">
        <v>2194</v>
      </c>
      <c r="C489" s="526" t="s">
        <v>2164</v>
      </c>
      <c r="D489" s="526" t="s">
        <v>2197</v>
      </c>
      <c r="E489" s="526" t="s">
        <v>690</v>
      </c>
      <c r="F489" s="530"/>
      <c r="G489" s="530"/>
      <c r="H489" s="530"/>
      <c r="I489" s="530"/>
      <c r="J489" s="530"/>
      <c r="K489" s="530"/>
      <c r="L489" s="530"/>
      <c r="M489" s="530"/>
      <c r="N489" s="530">
        <v>0</v>
      </c>
      <c r="O489" s="530">
        <v>0</v>
      </c>
      <c r="P489" s="544"/>
      <c r="Q489" s="531"/>
    </row>
    <row r="490" spans="1:17" ht="14.4" customHeight="1" x14ac:dyDescent="0.3">
      <c r="A490" s="525" t="s">
        <v>2654</v>
      </c>
      <c r="B490" s="526" t="s">
        <v>2194</v>
      </c>
      <c r="C490" s="526" t="s">
        <v>2164</v>
      </c>
      <c r="D490" s="526" t="s">
        <v>2198</v>
      </c>
      <c r="E490" s="526" t="s">
        <v>633</v>
      </c>
      <c r="F490" s="530">
        <v>1.56</v>
      </c>
      <c r="G490" s="530">
        <v>7712.52</v>
      </c>
      <c r="H490" s="530">
        <v>0.53979230035960402</v>
      </c>
      <c r="I490" s="530">
        <v>4943.9230769230771</v>
      </c>
      <c r="J490" s="530">
        <v>2.89</v>
      </c>
      <c r="K490" s="530">
        <v>14287.939999999999</v>
      </c>
      <c r="L490" s="530">
        <v>1</v>
      </c>
      <c r="M490" s="530">
        <v>4943.9238754325252</v>
      </c>
      <c r="N490" s="530">
        <v>2.1700000000000004</v>
      </c>
      <c r="O490" s="530">
        <v>10728.3</v>
      </c>
      <c r="P490" s="544">
        <v>0.75086401538640279</v>
      </c>
      <c r="Q490" s="531">
        <v>4943.9170506912433</v>
      </c>
    </row>
    <row r="491" spans="1:17" ht="14.4" customHeight="1" x14ac:dyDescent="0.3">
      <c r="A491" s="525" t="s">
        <v>2654</v>
      </c>
      <c r="B491" s="526" t="s">
        <v>2194</v>
      </c>
      <c r="C491" s="526" t="s">
        <v>2164</v>
      </c>
      <c r="D491" s="526" t="s">
        <v>2199</v>
      </c>
      <c r="E491" s="526" t="s">
        <v>597</v>
      </c>
      <c r="F491" s="530">
        <v>25.8</v>
      </c>
      <c r="G491" s="530">
        <v>24544.539999999997</v>
      </c>
      <c r="H491" s="530">
        <v>0.92175748967815063</v>
      </c>
      <c r="I491" s="530">
        <v>951.33875968992231</v>
      </c>
      <c r="J491" s="530">
        <v>26.5</v>
      </c>
      <c r="K491" s="530">
        <v>26627.979999999996</v>
      </c>
      <c r="L491" s="530">
        <v>1</v>
      </c>
      <c r="M491" s="530">
        <v>1004.829433962264</v>
      </c>
      <c r="N491" s="530">
        <v>33.050000000000004</v>
      </c>
      <c r="O491" s="530">
        <v>33209.610000000008</v>
      </c>
      <c r="P491" s="544">
        <v>1.2471697064516352</v>
      </c>
      <c r="Q491" s="531">
        <v>1004.8293494704993</v>
      </c>
    </row>
    <row r="492" spans="1:17" ht="14.4" customHeight="1" x14ac:dyDescent="0.3">
      <c r="A492" s="525" t="s">
        <v>2654</v>
      </c>
      <c r="B492" s="526" t="s">
        <v>2194</v>
      </c>
      <c r="C492" s="526" t="s">
        <v>2164</v>
      </c>
      <c r="D492" s="526" t="s">
        <v>2655</v>
      </c>
      <c r="E492" s="526" t="s">
        <v>2202</v>
      </c>
      <c r="F492" s="530">
        <v>0.06</v>
      </c>
      <c r="G492" s="530">
        <v>548.80999999999995</v>
      </c>
      <c r="H492" s="530"/>
      <c r="I492" s="530">
        <v>9146.8333333333321</v>
      </c>
      <c r="J492" s="530"/>
      <c r="K492" s="530"/>
      <c r="L492" s="530"/>
      <c r="M492" s="530"/>
      <c r="N492" s="530"/>
      <c r="O492" s="530"/>
      <c r="P492" s="544"/>
      <c r="Q492" s="531"/>
    </row>
    <row r="493" spans="1:17" ht="14.4" customHeight="1" x14ac:dyDescent="0.3">
      <c r="A493" s="525" t="s">
        <v>2654</v>
      </c>
      <c r="B493" s="526" t="s">
        <v>2194</v>
      </c>
      <c r="C493" s="526" t="s">
        <v>2164</v>
      </c>
      <c r="D493" s="526" t="s">
        <v>2200</v>
      </c>
      <c r="E493" s="526" t="s">
        <v>633</v>
      </c>
      <c r="F493" s="530">
        <v>32.79</v>
      </c>
      <c r="G493" s="530">
        <v>324194.36</v>
      </c>
      <c r="H493" s="530">
        <v>1.0388787092813025</v>
      </c>
      <c r="I493" s="530">
        <v>9886.9887160719736</v>
      </c>
      <c r="J493" s="530">
        <v>31.560000000000002</v>
      </c>
      <c r="K493" s="530">
        <v>312061.8</v>
      </c>
      <c r="L493" s="530">
        <v>1</v>
      </c>
      <c r="M493" s="530">
        <v>9887.889733840304</v>
      </c>
      <c r="N493" s="530">
        <v>29.39</v>
      </c>
      <c r="O493" s="530">
        <v>290605.12</v>
      </c>
      <c r="P493" s="544">
        <v>0.93124220907525368</v>
      </c>
      <c r="Q493" s="531">
        <v>9887.8911194283774</v>
      </c>
    </row>
    <row r="494" spans="1:17" ht="14.4" customHeight="1" x14ac:dyDescent="0.3">
      <c r="A494" s="525" t="s">
        <v>2654</v>
      </c>
      <c r="B494" s="526" t="s">
        <v>2194</v>
      </c>
      <c r="C494" s="526" t="s">
        <v>2164</v>
      </c>
      <c r="D494" s="526" t="s">
        <v>2201</v>
      </c>
      <c r="E494" s="526" t="s">
        <v>2202</v>
      </c>
      <c r="F494" s="530">
        <v>0.28000000000000003</v>
      </c>
      <c r="G494" s="530">
        <v>1309.1100000000001</v>
      </c>
      <c r="H494" s="530"/>
      <c r="I494" s="530">
        <v>4675.3928571428569</v>
      </c>
      <c r="J494" s="530"/>
      <c r="K494" s="530"/>
      <c r="L494" s="530"/>
      <c r="M494" s="530"/>
      <c r="N494" s="530"/>
      <c r="O494" s="530"/>
      <c r="P494" s="544"/>
      <c r="Q494" s="531"/>
    </row>
    <row r="495" spans="1:17" ht="14.4" customHeight="1" x14ac:dyDescent="0.3">
      <c r="A495" s="525" t="s">
        <v>2654</v>
      </c>
      <c r="B495" s="526" t="s">
        <v>2194</v>
      </c>
      <c r="C495" s="526" t="s">
        <v>2164</v>
      </c>
      <c r="D495" s="526" t="s">
        <v>2585</v>
      </c>
      <c r="E495" s="526" t="s">
        <v>2586</v>
      </c>
      <c r="F495" s="530"/>
      <c r="G495" s="530"/>
      <c r="H495" s="530"/>
      <c r="I495" s="530"/>
      <c r="J495" s="530"/>
      <c r="K495" s="530"/>
      <c r="L495" s="530"/>
      <c r="M495" s="530"/>
      <c r="N495" s="530">
        <v>1</v>
      </c>
      <c r="O495" s="530">
        <v>5189.8</v>
      </c>
      <c r="P495" s="544"/>
      <c r="Q495" s="531">
        <v>5189.8</v>
      </c>
    </row>
    <row r="496" spans="1:17" ht="14.4" customHeight="1" x14ac:dyDescent="0.3">
      <c r="A496" s="525" t="s">
        <v>2654</v>
      </c>
      <c r="B496" s="526" t="s">
        <v>2194</v>
      </c>
      <c r="C496" s="526" t="s">
        <v>2164</v>
      </c>
      <c r="D496" s="526" t="s">
        <v>2204</v>
      </c>
      <c r="E496" s="526" t="s">
        <v>592</v>
      </c>
      <c r="F496" s="530"/>
      <c r="G496" s="530"/>
      <c r="H496" s="530"/>
      <c r="I496" s="530"/>
      <c r="J496" s="530"/>
      <c r="K496" s="530"/>
      <c r="L496" s="530"/>
      <c r="M496" s="530"/>
      <c r="N496" s="530">
        <v>1</v>
      </c>
      <c r="O496" s="530">
        <v>843.46</v>
      </c>
      <c r="P496" s="544"/>
      <c r="Q496" s="531">
        <v>843.46</v>
      </c>
    </row>
    <row r="497" spans="1:17" ht="14.4" customHeight="1" x14ac:dyDescent="0.3">
      <c r="A497" s="525" t="s">
        <v>2654</v>
      </c>
      <c r="B497" s="526" t="s">
        <v>2194</v>
      </c>
      <c r="C497" s="526" t="s">
        <v>2164</v>
      </c>
      <c r="D497" s="526" t="s">
        <v>2206</v>
      </c>
      <c r="E497" s="526" t="s">
        <v>607</v>
      </c>
      <c r="F497" s="530">
        <v>7.0000000000000007E-2</v>
      </c>
      <c r="G497" s="530">
        <v>309.89</v>
      </c>
      <c r="H497" s="530"/>
      <c r="I497" s="530">
        <v>4426.9999999999991</v>
      </c>
      <c r="J497" s="530"/>
      <c r="K497" s="530"/>
      <c r="L497" s="530"/>
      <c r="M497" s="530"/>
      <c r="N497" s="530">
        <v>0.2</v>
      </c>
      <c r="O497" s="530">
        <v>909.52</v>
      </c>
      <c r="P497" s="544"/>
      <c r="Q497" s="531">
        <v>4547.5999999999995</v>
      </c>
    </row>
    <row r="498" spans="1:17" ht="14.4" customHeight="1" x14ac:dyDescent="0.3">
      <c r="A498" s="525" t="s">
        <v>2654</v>
      </c>
      <c r="B498" s="526" t="s">
        <v>2194</v>
      </c>
      <c r="C498" s="526" t="s">
        <v>2164</v>
      </c>
      <c r="D498" s="526" t="s">
        <v>2207</v>
      </c>
      <c r="E498" s="526" t="s">
        <v>607</v>
      </c>
      <c r="F498" s="530"/>
      <c r="G498" s="530"/>
      <c r="H498" s="530"/>
      <c r="I498" s="530"/>
      <c r="J498" s="530">
        <v>0.31</v>
      </c>
      <c r="K498" s="530">
        <v>2766.46</v>
      </c>
      <c r="L498" s="530">
        <v>1</v>
      </c>
      <c r="M498" s="530">
        <v>8924.0645161290322</v>
      </c>
      <c r="N498" s="530">
        <v>0.14000000000000001</v>
      </c>
      <c r="O498" s="530">
        <v>1273.32</v>
      </c>
      <c r="P498" s="544">
        <v>0.46027052623207998</v>
      </c>
      <c r="Q498" s="531">
        <v>9095.1428571428551</v>
      </c>
    </row>
    <row r="499" spans="1:17" ht="14.4" customHeight="1" x14ac:dyDescent="0.3">
      <c r="A499" s="525" t="s">
        <v>2654</v>
      </c>
      <c r="B499" s="526" t="s">
        <v>2194</v>
      </c>
      <c r="C499" s="526" t="s">
        <v>2164</v>
      </c>
      <c r="D499" s="526" t="s">
        <v>2208</v>
      </c>
      <c r="E499" s="526" t="s">
        <v>675</v>
      </c>
      <c r="F499" s="530"/>
      <c r="G499" s="530"/>
      <c r="H499" s="530"/>
      <c r="I499" s="530"/>
      <c r="J499" s="530">
        <v>0.01</v>
      </c>
      <c r="K499" s="530">
        <v>19.489999999999998</v>
      </c>
      <c r="L499" s="530">
        <v>1</v>
      </c>
      <c r="M499" s="530">
        <v>1948.9999999999998</v>
      </c>
      <c r="N499" s="530">
        <v>0.1</v>
      </c>
      <c r="O499" s="530">
        <v>194.93</v>
      </c>
      <c r="P499" s="544">
        <v>10.001539250897897</v>
      </c>
      <c r="Q499" s="531">
        <v>1949.3</v>
      </c>
    </row>
    <row r="500" spans="1:17" ht="14.4" customHeight="1" x14ac:dyDescent="0.3">
      <c r="A500" s="525" t="s">
        <v>2654</v>
      </c>
      <c r="B500" s="526" t="s">
        <v>2194</v>
      </c>
      <c r="C500" s="526" t="s">
        <v>2164</v>
      </c>
      <c r="D500" s="526" t="s">
        <v>2209</v>
      </c>
      <c r="E500" s="526" t="s">
        <v>607</v>
      </c>
      <c r="F500" s="530">
        <v>2.5</v>
      </c>
      <c r="G500" s="530">
        <v>4427</v>
      </c>
      <c r="H500" s="530">
        <v>0.85643866993739703</v>
      </c>
      <c r="I500" s="530">
        <v>1770.8</v>
      </c>
      <c r="J500" s="530">
        <v>2.9000000000000004</v>
      </c>
      <c r="K500" s="530">
        <v>5169.08</v>
      </c>
      <c r="L500" s="530">
        <v>1</v>
      </c>
      <c r="M500" s="530">
        <v>1782.4413793103445</v>
      </c>
      <c r="N500" s="530">
        <v>3.6</v>
      </c>
      <c r="O500" s="530">
        <v>6548.52</v>
      </c>
      <c r="P500" s="544">
        <v>1.2668637359065831</v>
      </c>
      <c r="Q500" s="531">
        <v>1819.0333333333333</v>
      </c>
    </row>
    <row r="501" spans="1:17" ht="14.4" customHeight="1" x14ac:dyDescent="0.3">
      <c r="A501" s="525" t="s">
        <v>2654</v>
      </c>
      <c r="B501" s="526" t="s">
        <v>2194</v>
      </c>
      <c r="C501" s="526" t="s">
        <v>2164</v>
      </c>
      <c r="D501" s="526" t="s">
        <v>2210</v>
      </c>
      <c r="E501" s="526" t="s">
        <v>599</v>
      </c>
      <c r="F501" s="530"/>
      <c r="G501" s="530"/>
      <c r="H501" s="530"/>
      <c r="I501" s="530"/>
      <c r="J501" s="530">
        <v>0.2</v>
      </c>
      <c r="K501" s="530">
        <v>103.52</v>
      </c>
      <c r="L501" s="530">
        <v>1</v>
      </c>
      <c r="M501" s="530">
        <v>517.59999999999991</v>
      </c>
      <c r="N501" s="530"/>
      <c r="O501" s="530"/>
      <c r="P501" s="544"/>
      <c r="Q501" s="531"/>
    </row>
    <row r="502" spans="1:17" ht="14.4" customHeight="1" x14ac:dyDescent="0.3">
      <c r="A502" s="525" t="s">
        <v>2654</v>
      </c>
      <c r="B502" s="526" t="s">
        <v>2194</v>
      </c>
      <c r="C502" s="526" t="s">
        <v>2164</v>
      </c>
      <c r="D502" s="526" t="s">
        <v>2211</v>
      </c>
      <c r="E502" s="526" t="s">
        <v>601</v>
      </c>
      <c r="F502" s="530">
        <v>0.05</v>
      </c>
      <c r="G502" s="530">
        <v>45.19</v>
      </c>
      <c r="H502" s="530">
        <v>1</v>
      </c>
      <c r="I502" s="530">
        <v>903.8</v>
      </c>
      <c r="J502" s="530">
        <v>0.05</v>
      </c>
      <c r="K502" s="530">
        <v>45.19</v>
      </c>
      <c r="L502" s="530">
        <v>1</v>
      </c>
      <c r="M502" s="530">
        <v>903.8</v>
      </c>
      <c r="N502" s="530">
        <v>0.05</v>
      </c>
      <c r="O502" s="530">
        <v>45.19</v>
      </c>
      <c r="P502" s="544">
        <v>1</v>
      </c>
      <c r="Q502" s="531">
        <v>903.8</v>
      </c>
    </row>
    <row r="503" spans="1:17" ht="14.4" customHeight="1" x14ac:dyDescent="0.3">
      <c r="A503" s="525" t="s">
        <v>2654</v>
      </c>
      <c r="B503" s="526" t="s">
        <v>2194</v>
      </c>
      <c r="C503" s="526" t="s">
        <v>2164</v>
      </c>
      <c r="D503" s="526" t="s">
        <v>2212</v>
      </c>
      <c r="E503" s="526" t="s">
        <v>607</v>
      </c>
      <c r="F503" s="530">
        <v>0.04</v>
      </c>
      <c r="G503" s="530">
        <v>1416.6399999999999</v>
      </c>
      <c r="H503" s="530">
        <v>0.20577268613942351</v>
      </c>
      <c r="I503" s="530">
        <v>35415.999999999993</v>
      </c>
      <c r="J503" s="530">
        <v>0.22</v>
      </c>
      <c r="K503" s="530">
        <v>6884.4900000000007</v>
      </c>
      <c r="L503" s="530">
        <v>1</v>
      </c>
      <c r="M503" s="530">
        <v>31293.136363636368</v>
      </c>
      <c r="N503" s="530">
        <v>0.31</v>
      </c>
      <c r="O503" s="530">
        <v>10332.14</v>
      </c>
      <c r="P503" s="544">
        <v>1.500785098097317</v>
      </c>
      <c r="Q503" s="531">
        <v>33329.483870967742</v>
      </c>
    </row>
    <row r="504" spans="1:17" ht="14.4" customHeight="1" x14ac:dyDescent="0.3">
      <c r="A504" s="525" t="s">
        <v>2654</v>
      </c>
      <c r="B504" s="526" t="s">
        <v>2194</v>
      </c>
      <c r="C504" s="526" t="s">
        <v>2166</v>
      </c>
      <c r="D504" s="526" t="s">
        <v>2381</v>
      </c>
      <c r="E504" s="526" t="s">
        <v>2382</v>
      </c>
      <c r="F504" s="530"/>
      <c r="G504" s="530"/>
      <c r="H504" s="530"/>
      <c r="I504" s="530"/>
      <c r="J504" s="530"/>
      <c r="K504" s="530"/>
      <c r="L504" s="530"/>
      <c r="M504" s="530"/>
      <c r="N504" s="530">
        <v>1</v>
      </c>
      <c r="O504" s="530">
        <v>589.59</v>
      </c>
      <c r="P504" s="544"/>
      <c r="Q504" s="531">
        <v>589.59</v>
      </c>
    </row>
    <row r="505" spans="1:17" ht="14.4" customHeight="1" x14ac:dyDescent="0.3">
      <c r="A505" s="525" t="s">
        <v>2654</v>
      </c>
      <c r="B505" s="526" t="s">
        <v>2194</v>
      </c>
      <c r="C505" s="526" t="s">
        <v>2166</v>
      </c>
      <c r="D505" s="526" t="s">
        <v>2383</v>
      </c>
      <c r="E505" s="526" t="s">
        <v>2384</v>
      </c>
      <c r="F505" s="530">
        <v>17</v>
      </c>
      <c r="G505" s="530">
        <v>24603.760000000002</v>
      </c>
      <c r="H505" s="530">
        <v>1.7</v>
      </c>
      <c r="I505" s="530">
        <v>1447.2800000000002</v>
      </c>
      <c r="J505" s="530">
        <v>10</v>
      </c>
      <c r="K505" s="530">
        <v>14472.800000000001</v>
      </c>
      <c r="L505" s="530">
        <v>1</v>
      </c>
      <c r="M505" s="530">
        <v>1447.2800000000002</v>
      </c>
      <c r="N505" s="530">
        <v>12</v>
      </c>
      <c r="O505" s="530">
        <v>17367.36</v>
      </c>
      <c r="P505" s="544">
        <v>1.2</v>
      </c>
      <c r="Q505" s="531">
        <v>1447.28</v>
      </c>
    </row>
    <row r="506" spans="1:17" ht="14.4" customHeight="1" x14ac:dyDescent="0.3">
      <c r="A506" s="525" t="s">
        <v>2654</v>
      </c>
      <c r="B506" s="526" t="s">
        <v>2194</v>
      </c>
      <c r="C506" s="526" t="s">
        <v>2166</v>
      </c>
      <c r="D506" s="526" t="s">
        <v>2385</v>
      </c>
      <c r="E506" s="526" t="s">
        <v>2386</v>
      </c>
      <c r="F506" s="530">
        <v>22</v>
      </c>
      <c r="G506" s="530">
        <v>21391.039999999997</v>
      </c>
      <c r="H506" s="530">
        <v>1.2941176470588234</v>
      </c>
      <c r="I506" s="530">
        <v>972.31999999999982</v>
      </c>
      <c r="J506" s="530">
        <v>17</v>
      </c>
      <c r="K506" s="530">
        <v>16529.439999999999</v>
      </c>
      <c r="L506" s="530">
        <v>1</v>
      </c>
      <c r="M506" s="530">
        <v>972.31999999999994</v>
      </c>
      <c r="N506" s="530">
        <v>17</v>
      </c>
      <c r="O506" s="530">
        <v>16529.440000000002</v>
      </c>
      <c r="P506" s="544">
        <v>1.0000000000000002</v>
      </c>
      <c r="Q506" s="531">
        <v>972.32000000000016</v>
      </c>
    </row>
    <row r="507" spans="1:17" ht="14.4" customHeight="1" x14ac:dyDescent="0.3">
      <c r="A507" s="525" t="s">
        <v>2654</v>
      </c>
      <c r="B507" s="526" t="s">
        <v>2194</v>
      </c>
      <c r="C507" s="526" t="s">
        <v>2166</v>
      </c>
      <c r="D507" s="526" t="s">
        <v>2387</v>
      </c>
      <c r="E507" s="526" t="s">
        <v>2386</v>
      </c>
      <c r="F507" s="530">
        <v>4</v>
      </c>
      <c r="G507" s="530">
        <v>5633.68</v>
      </c>
      <c r="H507" s="530">
        <v>2</v>
      </c>
      <c r="I507" s="530">
        <v>1408.42</v>
      </c>
      <c r="J507" s="530">
        <v>2</v>
      </c>
      <c r="K507" s="530">
        <v>2816.84</v>
      </c>
      <c r="L507" s="530">
        <v>1</v>
      </c>
      <c r="M507" s="530">
        <v>1408.42</v>
      </c>
      <c r="N507" s="530">
        <v>1</v>
      </c>
      <c r="O507" s="530">
        <v>1408.42</v>
      </c>
      <c r="P507" s="544">
        <v>0.5</v>
      </c>
      <c r="Q507" s="531">
        <v>1408.42</v>
      </c>
    </row>
    <row r="508" spans="1:17" ht="14.4" customHeight="1" x14ac:dyDescent="0.3">
      <c r="A508" s="525" t="s">
        <v>2654</v>
      </c>
      <c r="B508" s="526" t="s">
        <v>2194</v>
      </c>
      <c r="C508" s="526" t="s">
        <v>2166</v>
      </c>
      <c r="D508" s="526" t="s">
        <v>2388</v>
      </c>
      <c r="E508" s="526" t="s">
        <v>2386</v>
      </c>
      <c r="F508" s="530">
        <v>198</v>
      </c>
      <c r="G508" s="530">
        <v>338047.38</v>
      </c>
      <c r="H508" s="530">
        <v>1.1785714285714288</v>
      </c>
      <c r="I508" s="530">
        <v>1707.31</v>
      </c>
      <c r="J508" s="530">
        <v>168</v>
      </c>
      <c r="K508" s="530">
        <v>286828.07999999996</v>
      </c>
      <c r="L508" s="530">
        <v>1</v>
      </c>
      <c r="M508" s="530">
        <v>1707.3099999999997</v>
      </c>
      <c r="N508" s="530">
        <v>169</v>
      </c>
      <c r="O508" s="530">
        <v>288535.38999999996</v>
      </c>
      <c r="P508" s="544">
        <v>1.0059523809523809</v>
      </c>
      <c r="Q508" s="531">
        <v>1707.3099999999997</v>
      </c>
    </row>
    <row r="509" spans="1:17" ht="14.4" customHeight="1" x14ac:dyDescent="0.3">
      <c r="A509" s="525" t="s">
        <v>2654</v>
      </c>
      <c r="B509" s="526" t="s">
        <v>2194</v>
      </c>
      <c r="C509" s="526" t="s">
        <v>2166</v>
      </c>
      <c r="D509" s="526" t="s">
        <v>2389</v>
      </c>
      <c r="E509" s="526" t="s">
        <v>2386</v>
      </c>
      <c r="F509" s="530">
        <v>70</v>
      </c>
      <c r="G509" s="530">
        <v>144641</v>
      </c>
      <c r="H509" s="530">
        <v>0.72916666666666674</v>
      </c>
      <c r="I509" s="530">
        <v>2066.3000000000002</v>
      </c>
      <c r="J509" s="530">
        <v>96</v>
      </c>
      <c r="K509" s="530">
        <v>198364.79999999999</v>
      </c>
      <c r="L509" s="530">
        <v>1</v>
      </c>
      <c r="M509" s="530">
        <v>2066.2999999999997</v>
      </c>
      <c r="N509" s="530">
        <v>84</v>
      </c>
      <c r="O509" s="530">
        <v>173569.19999999998</v>
      </c>
      <c r="P509" s="544">
        <v>0.875</v>
      </c>
      <c r="Q509" s="531">
        <v>2066.2999999999997</v>
      </c>
    </row>
    <row r="510" spans="1:17" ht="14.4" customHeight="1" x14ac:dyDescent="0.3">
      <c r="A510" s="525" t="s">
        <v>2654</v>
      </c>
      <c r="B510" s="526" t="s">
        <v>2194</v>
      </c>
      <c r="C510" s="526" t="s">
        <v>2166</v>
      </c>
      <c r="D510" s="526" t="s">
        <v>2390</v>
      </c>
      <c r="E510" s="526" t="s">
        <v>2391</v>
      </c>
      <c r="F510" s="530">
        <v>3</v>
      </c>
      <c r="G510" s="530">
        <v>5796.2699999999995</v>
      </c>
      <c r="H510" s="530">
        <v>0.75</v>
      </c>
      <c r="I510" s="530">
        <v>1932.09</v>
      </c>
      <c r="J510" s="530">
        <v>4</v>
      </c>
      <c r="K510" s="530">
        <v>7728.36</v>
      </c>
      <c r="L510" s="530">
        <v>1</v>
      </c>
      <c r="M510" s="530">
        <v>1932.09</v>
      </c>
      <c r="N510" s="530">
        <v>5</v>
      </c>
      <c r="O510" s="530">
        <v>9660.4499999999989</v>
      </c>
      <c r="P510" s="544">
        <v>1.25</v>
      </c>
      <c r="Q510" s="531">
        <v>1932.0899999999997</v>
      </c>
    </row>
    <row r="511" spans="1:17" ht="14.4" customHeight="1" x14ac:dyDescent="0.3">
      <c r="A511" s="525" t="s">
        <v>2654</v>
      </c>
      <c r="B511" s="526" t="s">
        <v>2194</v>
      </c>
      <c r="C511" s="526" t="s">
        <v>2166</v>
      </c>
      <c r="D511" s="526" t="s">
        <v>2392</v>
      </c>
      <c r="E511" s="526" t="s">
        <v>2393</v>
      </c>
      <c r="F511" s="530">
        <v>206</v>
      </c>
      <c r="G511" s="530">
        <v>211718.56</v>
      </c>
      <c r="H511" s="530">
        <v>1.1508379888268154</v>
      </c>
      <c r="I511" s="530">
        <v>1027.76</v>
      </c>
      <c r="J511" s="530">
        <v>179</v>
      </c>
      <c r="K511" s="530">
        <v>183969.04000000004</v>
      </c>
      <c r="L511" s="530">
        <v>1</v>
      </c>
      <c r="M511" s="530">
        <v>1027.7600000000002</v>
      </c>
      <c r="N511" s="530">
        <v>155</v>
      </c>
      <c r="O511" s="530">
        <v>159302.80000000002</v>
      </c>
      <c r="P511" s="544">
        <v>0.86592178770949713</v>
      </c>
      <c r="Q511" s="531">
        <v>1027.7600000000002</v>
      </c>
    </row>
    <row r="512" spans="1:17" ht="14.4" customHeight="1" x14ac:dyDescent="0.3">
      <c r="A512" s="525" t="s">
        <v>2654</v>
      </c>
      <c r="B512" s="526" t="s">
        <v>2194</v>
      </c>
      <c r="C512" s="526" t="s">
        <v>2166</v>
      </c>
      <c r="D512" s="526" t="s">
        <v>2394</v>
      </c>
      <c r="E512" s="526" t="s">
        <v>2393</v>
      </c>
      <c r="F512" s="530">
        <v>122</v>
      </c>
      <c r="G512" s="530">
        <v>261305.7</v>
      </c>
      <c r="H512" s="530">
        <v>1.0517241379310345</v>
      </c>
      <c r="I512" s="530">
        <v>2141.85</v>
      </c>
      <c r="J512" s="530">
        <v>116</v>
      </c>
      <c r="K512" s="530">
        <v>248454.6</v>
      </c>
      <c r="L512" s="530">
        <v>1</v>
      </c>
      <c r="M512" s="530">
        <v>2141.85</v>
      </c>
      <c r="N512" s="530">
        <v>130</v>
      </c>
      <c r="O512" s="530">
        <v>278440.5</v>
      </c>
      <c r="P512" s="544">
        <v>1.1206896551724137</v>
      </c>
      <c r="Q512" s="531">
        <v>2141.85</v>
      </c>
    </row>
    <row r="513" spans="1:17" ht="14.4" customHeight="1" x14ac:dyDescent="0.3">
      <c r="A513" s="525" t="s">
        <v>2654</v>
      </c>
      <c r="B513" s="526" t="s">
        <v>2194</v>
      </c>
      <c r="C513" s="526" t="s">
        <v>2166</v>
      </c>
      <c r="D513" s="526" t="s">
        <v>2567</v>
      </c>
      <c r="E513" s="526" t="s">
        <v>2568</v>
      </c>
      <c r="F513" s="530">
        <v>2</v>
      </c>
      <c r="G513" s="530">
        <v>933.56</v>
      </c>
      <c r="H513" s="530"/>
      <c r="I513" s="530">
        <v>466.78</v>
      </c>
      <c r="J513" s="530"/>
      <c r="K513" s="530"/>
      <c r="L513" s="530"/>
      <c r="M513" s="530"/>
      <c r="N513" s="530"/>
      <c r="O513" s="530"/>
      <c r="P513" s="544"/>
      <c r="Q513" s="531"/>
    </row>
    <row r="514" spans="1:17" ht="14.4" customHeight="1" x14ac:dyDescent="0.3">
      <c r="A514" s="525" t="s">
        <v>2654</v>
      </c>
      <c r="B514" s="526" t="s">
        <v>2194</v>
      </c>
      <c r="C514" s="526" t="s">
        <v>2166</v>
      </c>
      <c r="D514" s="526" t="s">
        <v>2395</v>
      </c>
      <c r="E514" s="526" t="s">
        <v>2396</v>
      </c>
      <c r="F514" s="530">
        <v>7</v>
      </c>
      <c r="G514" s="530">
        <v>116537.12</v>
      </c>
      <c r="H514" s="530">
        <v>0.65007370268629217</v>
      </c>
      <c r="I514" s="530">
        <v>16648.16</v>
      </c>
      <c r="J514" s="530">
        <v>21</v>
      </c>
      <c r="K514" s="530">
        <v>179267.54999999996</v>
      </c>
      <c r="L514" s="530">
        <v>1</v>
      </c>
      <c r="M514" s="530">
        <v>8536.5499999999975</v>
      </c>
      <c r="N514" s="530">
        <v>23</v>
      </c>
      <c r="O514" s="530">
        <v>196340.64999999997</v>
      </c>
      <c r="P514" s="544">
        <v>1.0952380952380953</v>
      </c>
      <c r="Q514" s="531">
        <v>8536.5499999999993</v>
      </c>
    </row>
    <row r="515" spans="1:17" ht="14.4" customHeight="1" x14ac:dyDescent="0.3">
      <c r="A515" s="525" t="s">
        <v>2654</v>
      </c>
      <c r="B515" s="526" t="s">
        <v>2194</v>
      </c>
      <c r="C515" s="526" t="s">
        <v>2166</v>
      </c>
      <c r="D515" s="526" t="s">
        <v>2215</v>
      </c>
      <c r="E515" s="526" t="s">
        <v>2216</v>
      </c>
      <c r="F515" s="530">
        <v>7</v>
      </c>
      <c r="G515" s="530">
        <v>7522.97</v>
      </c>
      <c r="H515" s="530">
        <v>1.75</v>
      </c>
      <c r="I515" s="530">
        <v>1074.71</v>
      </c>
      <c r="J515" s="530">
        <v>4</v>
      </c>
      <c r="K515" s="530">
        <v>4298.84</v>
      </c>
      <c r="L515" s="530">
        <v>1</v>
      </c>
      <c r="M515" s="530">
        <v>1074.71</v>
      </c>
      <c r="N515" s="530">
        <v>12</v>
      </c>
      <c r="O515" s="530">
        <v>12896.52</v>
      </c>
      <c r="P515" s="544">
        <v>3</v>
      </c>
      <c r="Q515" s="531">
        <v>1074.71</v>
      </c>
    </row>
    <row r="516" spans="1:17" ht="14.4" customHeight="1" x14ac:dyDescent="0.3">
      <c r="A516" s="525" t="s">
        <v>2654</v>
      </c>
      <c r="B516" s="526" t="s">
        <v>2194</v>
      </c>
      <c r="C516" s="526" t="s">
        <v>2166</v>
      </c>
      <c r="D516" s="526" t="s">
        <v>2623</v>
      </c>
      <c r="E516" s="526" t="s">
        <v>2624</v>
      </c>
      <c r="F516" s="530">
        <v>7</v>
      </c>
      <c r="G516" s="530">
        <v>387780.4</v>
      </c>
      <c r="H516" s="530">
        <v>2.3333333333333339</v>
      </c>
      <c r="I516" s="530">
        <v>55397.200000000004</v>
      </c>
      <c r="J516" s="530">
        <v>3</v>
      </c>
      <c r="K516" s="530">
        <v>166191.59999999998</v>
      </c>
      <c r="L516" s="530">
        <v>1</v>
      </c>
      <c r="M516" s="530">
        <v>55397.19999999999</v>
      </c>
      <c r="N516" s="530">
        <v>14</v>
      </c>
      <c r="O516" s="530">
        <v>775560.79999999993</v>
      </c>
      <c r="P516" s="544">
        <v>4.666666666666667</v>
      </c>
      <c r="Q516" s="531">
        <v>55397.2</v>
      </c>
    </row>
    <row r="517" spans="1:17" ht="14.4" customHeight="1" x14ac:dyDescent="0.3">
      <c r="A517" s="525" t="s">
        <v>2654</v>
      </c>
      <c r="B517" s="526" t="s">
        <v>2194</v>
      </c>
      <c r="C517" s="526" t="s">
        <v>2166</v>
      </c>
      <c r="D517" s="526" t="s">
        <v>2656</v>
      </c>
      <c r="E517" s="526" t="s">
        <v>2657</v>
      </c>
      <c r="F517" s="530">
        <v>2</v>
      </c>
      <c r="G517" s="530">
        <v>5166</v>
      </c>
      <c r="H517" s="530">
        <v>1</v>
      </c>
      <c r="I517" s="530">
        <v>2583</v>
      </c>
      <c r="J517" s="530">
        <v>2</v>
      </c>
      <c r="K517" s="530">
        <v>5166</v>
      </c>
      <c r="L517" s="530">
        <v>1</v>
      </c>
      <c r="M517" s="530">
        <v>2583</v>
      </c>
      <c r="N517" s="530">
        <v>5</v>
      </c>
      <c r="O517" s="530">
        <v>12915</v>
      </c>
      <c r="P517" s="544">
        <v>2.5</v>
      </c>
      <c r="Q517" s="531">
        <v>2583</v>
      </c>
    </row>
    <row r="518" spans="1:17" ht="14.4" customHeight="1" x14ac:dyDescent="0.3">
      <c r="A518" s="525" t="s">
        <v>2654</v>
      </c>
      <c r="B518" s="526" t="s">
        <v>2194</v>
      </c>
      <c r="C518" s="526" t="s">
        <v>2166</v>
      </c>
      <c r="D518" s="526" t="s">
        <v>2399</v>
      </c>
      <c r="E518" s="526" t="s">
        <v>2400</v>
      </c>
      <c r="F518" s="530"/>
      <c r="G518" s="530"/>
      <c r="H518" s="530"/>
      <c r="I518" s="530"/>
      <c r="J518" s="530">
        <v>1</v>
      </c>
      <c r="K518" s="530">
        <v>3003.38</v>
      </c>
      <c r="L518" s="530">
        <v>1</v>
      </c>
      <c r="M518" s="530">
        <v>3003.38</v>
      </c>
      <c r="N518" s="530">
        <v>1</v>
      </c>
      <c r="O518" s="530">
        <v>3003.38</v>
      </c>
      <c r="P518" s="544">
        <v>1</v>
      </c>
      <c r="Q518" s="531">
        <v>3003.38</v>
      </c>
    </row>
    <row r="519" spans="1:17" ht="14.4" customHeight="1" x14ac:dyDescent="0.3">
      <c r="A519" s="525" t="s">
        <v>2654</v>
      </c>
      <c r="B519" s="526" t="s">
        <v>2194</v>
      </c>
      <c r="C519" s="526" t="s">
        <v>2166</v>
      </c>
      <c r="D519" s="526" t="s">
        <v>2401</v>
      </c>
      <c r="E519" s="526" t="s">
        <v>2402</v>
      </c>
      <c r="F519" s="530">
        <v>16</v>
      </c>
      <c r="G519" s="530">
        <v>35784</v>
      </c>
      <c r="H519" s="530">
        <v>0.55172413793103448</v>
      </c>
      <c r="I519" s="530">
        <v>2236.5</v>
      </c>
      <c r="J519" s="530">
        <v>29</v>
      </c>
      <c r="K519" s="530">
        <v>64858.5</v>
      </c>
      <c r="L519" s="530">
        <v>1</v>
      </c>
      <c r="M519" s="530">
        <v>2236.5</v>
      </c>
      <c r="N519" s="530">
        <v>35</v>
      </c>
      <c r="O519" s="530">
        <v>78277.5</v>
      </c>
      <c r="P519" s="544">
        <v>1.2068965517241379</v>
      </c>
      <c r="Q519" s="531">
        <v>2236.5</v>
      </c>
    </row>
    <row r="520" spans="1:17" ht="14.4" customHeight="1" x14ac:dyDescent="0.3">
      <c r="A520" s="525" t="s">
        <v>2654</v>
      </c>
      <c r="B520" s="526" t="s">
        <v>2194</v>
      </c>
      <c r="C520" s="526" t="s">
        <v>2166</v>
      </c>
      <c r="D520" s="526" t="s">
        <v>2658</v>
      </c>
      <c r="E520" s="526" t="s">
        <v>2659</v>
      </c>
      <c r="F520" s="530"/>
      <c r="G520" s="530"/>
      <c r="H520" s="530"/>
      <c r="I520" s="530"/>
      <c r="J520" s="530">
        <v>1</v>
      </c>
      <c r="K520" s="530">
        <v>15745.47</v>
      </c>
      <c r="L520" s="530">
        <v>1</v>
      </c>
      <c r="M520" s="530">
        <v>15745.47</v>
      </c>
      <c r="N520" s="530">
        <v>1</v>
      </c>
      <c r="O520" s="530">
        <v>15745.47</v>
      </c>
      <c r="P520" s="544">
        <v>1</v>
      </c>
      <c r="Q520" s="531">
        <v>15745.47</v>
      </c>
    </row>
    <row r="521" spans="1:17" ht="14.4" customHeight="1" x14ac:dyDescent="0.3">
      <c r="A521" s="525" t="s">
        <v>2654</v>
      </c>
      <c r="B521" s="526" t="s">
        <v>2194</v>
      </c>
      <c r="C521" s="526" t="s">
        <v>2166</v>
      </c>
      <c r="D521" s="526" t="s">
        <v>2569</v>
      </c>
      <c r="E521" s="526" t="s">
        <v>2386</v>
      </c>
      <c r="F521" s="530">
        <v>6</v>
      </c>
      <c r="G521" s="530">
        <v>8681.82</v>
      </c>
      <c r="H521" s="530">
        <v>0.42857142857142855</v>
      </c>
      <c r="I521" s="530">
        <v>1446.97</v>
      </c>
      <c r="J521" s="530">
        <v>14</v>
      </c>
      <c r="K521" s="530">
        <v>20257.580000000002</v>
      </c>
      <c r="L521" s="530">
        <v>1</v>
      </c>
      <c r="M521" s="530">
        <v>1446.97</v>
      </c>
      <c r="N521" s="530">
        <v>9</v>
      </c>
      <c r="O521" s="530">
        <v>13022.730000000001</v>
      </c>
      <c r="P521" s="544">
        <v>0.6428571428571429</v>
      </c>
      <c r="Q521" s="531">
        <v>1446.9700000000003</v>
      </c>
    </row>
    <row r="522" spans="1:17" ht="14.4" customHeight="1" x14ac:dyDescent="0.3">
      <c r="A522" s="525" t="s">
        <v>2654</v>
      </c>
      <c r="B522" s="526" t="s">
        <v>2194</v>
      </c>
      <c r="C522" s="526" t="s">
        <v>2166</v>
      </c>
      <c r="D522" s="526" t="s">
        <v>2405</v>
      </c>
      <c r="E522" s="526" t="s">
        <v>2406</v>
      </c>
      <c r="F522" s="530">
        <v>283</v>
      </c>
      <c r="G522" s="530">
        <v>1950090.7400000002</v>
      </c>
      <c r="H522" s="530">
        <v>1.1646090534979425</v>
      </c>
      <c r="I522" s="530">
        <v>6890.7800000000007</v>
      </c>
      <c r="J522" s="530">
        <v>243</v>
      </c>
      <c r="K522" s="530">
        <v>1674459.54</v>
      </c>
      <c r="L522" s="530">
        <v>1</v>
      </c>
      <c r="M522" s="530">
        <v>6890.78</v>
      </c>
      <c r="N522" s="530">
        <v>238</v>
      </c>
      <c r="O522" s="530">
        <v>1640005.6400000001</v>
      </c>
      <c r="P522" s="544">
        <v>0.9794238683127573</v>
      </c>
      <c r="Q522" s="531">
        <v>6890.7800000000007</v>
      </c>
    </row>
    <row r="523" spans="1:17" ht="14.4" customHeight="1" x14ac:dyDescent="0.3">
      <c r="A523" s="525" t="s">
        <v>2654</v>
      </c>
      <c r="B523" s="526" t="s">
        <v>2194</v>
      </c>
      <c r="C523" s="526" t="s">
        <v>2166</v>
      </c>
      <c r="D523" s="526" t="s">
        <v>2570</v>
      </c>
      <c r="E523" s="526" t="s">
        <v>2571</v>
      </c>
      <c r="F523" s="530">
        <v>4</v>
      </c>
      <c r="G523" s="530">
        <v>76787.199999999997</v>
      </c>
      <c r="H523" s="530">
        <v>4</v>
      </c>
      <c r="I523" s="530">
        <v>19196.8</v>
      </c>
      <c r="J523" s="530">
        <v>1</v>
      </c>
      <c r="K523" s="530">
        <v>19196.8</v>
      </c>
      <c r="L523" s="530">
        <v>1</v>
      </c>
      <c r="M523" s="530">
        <v>19196.8</v>
      </c>
      <c r="N523" s="530">
        <v>3</v>
      </c>
      <c r="O523" s="530">
        <v>57590.399999999994</v>
      </c>
      <c r="P523" s="544">
        <v>3</v>
      </c>
      <c r="Q523" s="531">
        <v>19196.8</v>
      </c>
    </row>
    <row r="524" spans="1:17" ht="14.4" customHeight="1" x14ac:dyDescent="0.3">
      <c r="A524" s="525" t="s">
        <v>2654</v>
      </c>
      <c r="B524" s="526" t="s">
        <v>2194</v>
      </c>
      <c r="C524" s="526" t="s">
        <v>2166</v>
      </c>
      <c r="D524" s="526" t="s">
        <v>2407</v>
      </c>
      <c r="E524" s="526" t="s">
        <v>2408</v>
      </c>
      <c r="F524" s="530"/>
      <c r="G524" s="530"/>
      <c r="H524" s="530"/>
      <c r="I524" s="530"/>
      <c r="J524" s="530">
        <v>1</v>
      </c>
      <c r="K524" s="530">
        <v>4137.8900000000003</v>
      </c>
      <c r="L524" s="530">
        <v>1</v>
      </c>
      <c r="M524" s="530">
        <v>4137.8900000000003</v>
      </c>
      <c r="N524" s="530"/>
      <c r="O524" s="530"/>
      <c r="P524" s="544"/>
      <c r="Q524" s="531"/>
    </row>
    <row r="525" spans="1:17" ht="14.4" customHeight="1" x14ac:dyDescent="0.3">
      <c r="A525" s="525" t="s">
        <v>2654</v>
      </c>
      <c r="B525" s="526" t="s">
        <v>2194</v>
      </c>
      <c r="C525" s="526" t="s">
        <v>2166</v>
      </c>
      <c r="D525" s="526" t="s">
        <v>2660</v>
      </c>
      <c r="E525" s="526" t="s">
        <v>2661</v>
      </c>
      <c r="F525" s="530"/>
      <c r="G525" s="530"/>
      <c r="H525" s="530"/>
      <c r="I525" s="530"/>
      <c r="J525" s="530"/>
      <c r="K525" s="530"/>
      <c r="L525" s="530"/>
      <c r="M525" s="530"/>
      <c r="N525" s="530">
        <v>8</v>
      </c>
      <c r="O525" s="530">
        <v>40152</v>
      </c>
      <c r="P525" s="544"/>
      <c r="Q525" s="531">
        <v>5019</v>
      </c>
    </row>
    <row r="526" spans="1:17" ht="14.4" customHeight="1" x14ac:dyDescent="0.3">
      <c r="A526" s="525" t="s">
        <v>2654</v>
      </c>
      <c r="B526" s="526" t="s">
        <v>2194</v>
      </c>
      <c r="C526" s="526" t="s">
        <v>2166</v>
      </c>
      <c r="D526" s="526" t="s">
        <v>2413</v>
      </c>
      <c r="E526" s="526" t="s">
        <v>2414</v>
      </c>
      <c r="F526" s="530">
        <v>51</v>
      </c>
      <c r="G526" s="530">
        <v>51142.80000000001</v>
      </c>
      <c r="H526" s="530">
        <v>0.64556962025316467</v>
      </c>
      <c r="I526" s="530">
        <v>1002.8000000000002</v>
      </c>
      <c r="J526" s="530">
        <v>79</v>
      </c>
      <c r="K526" s="530">
        <v>79221.2</v>
      </c>
      <c r="L526" s="530">
        <v>1</v>
      </c>
      <c r="M526" s="530">
        <v>1002.8</v>
      </c>
      <c r="N526" s="530">
        <v>115</v>
      </c>
      <c r="O526" s="530">
        <v>115322</v>
      </c>
      <c r="P526" s="544">
        <v>1.4556962025316456</v>
      </c>
      <c r="Q526" s="531">
        <v>1002.8</v>
      </c>
    </row>
    <row r="527" spans="1:17" ht="14.4" customHeight="1" x14ac:dyDescent="0.3">
      <c r="A527" s="525" t="s">
        <v>2654</v>
      </c>
      <c r="B527" s="526" t="s">
        <v>2194</v>
      </c>
      <c r="C527" s="526" t="s">
        <v>2166</v>
      </c>
      <c r="D527" s="526" t="s">
        <v>2415</v>
      </c>
      <c r="E527" s="526" t="s">
        <v>2416</v>
      </c>
      <c r="F527" s="530">
        <v>131</v>
      </c>
      <c r="G527" s="530">
        <v>1002150</v>
      </c>
      <c r="H527" s="530">
        <v>1.1592920353982301</v>
      </c>
      <c r="I527" s="530">
        <v>7650</v>
      </c>
      <c r="J527" s="530">
        <v>113</v>
      </c>
      <c r="K527" s="530">
        <v>864450</v>
      </c>
      <c r="L527" s="530">
        <v>1</v>
      </c>
      <c r="M527" s="530">
        <v>7650</v>
      </c>
      <c r="N527" s="530">
        <v>80</v>
      </c>
      <c r="O527" s="530">
        <v>612000</v>
      </c>
      <c r="P527" s="544">
        <v>0.70796460176991149</v>
      </c>
      <c r="Q527" s="531">
        <v>7650</v>
      </c>
    </row>
    <row r="528" spans="1:17" ht="14.4" customHeight="1" x14ac:dyDescent="0.3">
      <c r="A528" s="525" t="s">
        <v>2654</v>
      </c>
      <c r="B528" s="526" t="s">
        <v>2194</v>
      </c>
      <c r="C528" s="526" t="s">
        <v>2166</v>
      </c>
      <c r="D528" s="526" t="s">
        <v>2417</v>
      </c>
      <c r="E528" s="526" t="s">
        <v>2418</v>
      </c>
      <c r="F528" s="530">
        <v>1</v>
      </c>
      <c r="G528" s="530">
        <v>9370.39</v>
      </c>
      <c r="H528" s="530">
        <v>0.5</v>
      </c>
      <c r="I528" s="530">
        <v>9370.39</v>
      </c>
      <c r="J528" s="530">
        <v>2</v>
      </c>
      <c r="K528" s="530">
        <v>18740.78</v>
      </c>
      <c r="L528" s="530">
        <v>1</v>
      </c>
      <c r="M528" s="530">
        <v>9370.39</v>
      </c>
      <c r="N528" s="530">
        <v>3</v>
      </c>
      <c r="O528" s="530">
        <v>28111.17</v>
      </c>
      <c r="P528" s="544">
        <v>1.5</v>
      </c>
      <c r="Q528" s="531">
        <v>9370.39</v>
      </c>
    </row>
    <row r="529" spans="1:17" ht="14.4" customHeight="1" x14ac:dyDescent="0.3">
      <c r="A529" s="525" t="s">
        <v>2654</v>
      </c>
      <c r="B529" s="526" t="s">
        <v>2194</v>
      </c>
      <c r="C529" s="526" t="s">
        <v>2166</v>
      </c>
      <c r="D529" s="526" t="s">
        <v>2419</v>
      </c>
      <c r="E529" s="526" t="s">
        <v>2420</v>
      </c>
      <c r="F529" s="530">
        <v>10</v>
      </c>
      <c r="G529" s="530">
        <v>132845.20000000001</v>
      </c>
      <c r="H529" s="530">
        <v>0.76923076923076927</v>
      </c>
      <c r="I529" s="530">
        <v>13284.52</v>
      </c>
      <c r="J529" s="530">
        <v>13</v>
      </c>
      <c r="K529" s="530">
        <v>172698.76</v>
      </c>
      <c r="L529" s="530">
        <v>1</v>
      </c>
      <c r="M529" s="530">
        <v>13284.52</v>
      </c>
      <c r="N529" s="530">
        <v>27</v>
      </c>
      <c r="O529" s="530">
        <v>358682.04</v>
      </c>
      <c r="P529" s="544">
        <v>2.0769230769230766</v>
      </c>
      <c r="Q529" s="531">
        <v>13284.519999999999</v>
      </c>
    </row>
    <row r="530" spans="1:17" ht="14.4" customHeight="1" x14ac:dyDescent="0.3">
      <c r="A530" s="525" t="s">
        <v>2654</v>
      </c>
      <c r="B530" s="526" t="s">
        <v>2194</v>
      </c>
      <c r="C530" s="526" t="s">
        <v>2166</v>
      </c>
      <c r="D530" s="526" t="s">
        <v>2421</v>
      </c>
      <c r="E530" s="526" t="s">
        <v>2422</v>
      </c>
      <c r="F530" s="530"/>
      <c r="G530" s="530"/>
      <c r="H530" s="530"/>
      <c r="I530" s="530"/>
      <c r="J530" s="530">
        <v>2</v>
      </c>
      <c r="K530" s="530">
        <v>4341.9399999999996</v>
      </c>
      <c r="L530" s="530">
        <v>1</v>
      </c>
      <c r="M530" s="530">
        <v>2170.9699999999998</v>
      </c>
      <c r="N530" s="530">
        <v>1</v>
      </c>
      <c r="O530" s="530">
        <v>2170.9699999999998</v>
      </c>
      <c r="P530" s="544">
        <v>0.5</v>
      </c>
      <c r="Q530" s="531">
        <v>2170.9699999999998</v>
      </c>
    </row>
    <row r="531" spans="1:17" ht="14.4" customHeight="1" x14ac:dyDescent="0.3">
      <c r="A531" s="525" t="s">
        <v>2654</v>
      </c>
      <c r="B531" s="526" t="s">
        <v>2194</v>
      </c>
      <c r="C531" s="526" t="s">
        <v>2166</v>
      </c>
      <c r="D531" s="526" t="s">
        <v>2423</v>
      </c>
      <c r="E531" s="526" t="s">
        <v>2424</v>
      </c>
      <c r="F531" s="530">
        <v>62</v>
      </c>
      <c r="G531" s="530">
        <v>49414</v>
      </c>
      <c r="H531" s="530">
        <v>1.2916666666666667</v>
      </c>
      <c r="I531" s="530">
        <v>797</v>
      </c>
      <c r="J531" s="530">
        <v>48</v>
      </c>
      <c r="K531" s="530">
        <v>38256</v>
      </c>
      <c r="L531" s="530">
        <v>1</v>
      </c>
      <c r="M531" s="530">
        <v>797</v>
      </c>
      <c r="N531" s="530">
        <v>61</v>
      </c>
      <c r="O531" s="530">
        <v>48617</v>
      </c>
      <c r="P531" s="544">
        <v>1.2708333333333333</v>
      </c>
      <c r="Q531" s="531">
        <v>797</v>
      </c>
    </row>
    <row r="532" spans="1:17" ht="14.4" customHeight="1" x14ac:dyDescent="0.3">
      <c r="A532" s="525" t="s">
        <v>2654</v>
      </c>
      <c r="B532" s="526" t="s">
        <v>2194</v>
      </c>
      <c r="C532" s="526" t="s">
        <v>2166</v>
      </c>
      <c r="D532" s="526" t="s">
        <v>2662</v>
      </c>
      <c r="E532" s="526" t="s">
        <v>2663</v>
      </c>
      <c r="F532" s="530">
        <v>11</v>
      </c>
      <c r="G532" s="530">
        <v>110802.34</v>
      </c>
      <c r="H532" s="530">
        <v>0.73333333333333328</v>
      </c>
      <c r="I532" s="530">
        <v>10072.94</v>
      </c>
      <c r="J532" s="530">
        <v>15</v>
      </c>
      <c r="K532" s="530">
        <v>151094.1</v>
      </c>
      <c r="L532" s="530">
        <v>1</v>
      </c>
      <c r="M532" s="530">
        <v>10072.94</v>
      </c>
      <c r="N532" s="530">
        <v>18</v>
      </c>
      <c r="O532" s="530">
        <v>181312.92</v>
      </c>
      <c r="P532" s="544">
        <v>1.2</v>
      </c>
      <c r="Q532" s="531">
        <v>10072.94</v>
      </c>
    </row>
    <row r="533" spans="1:17" ht="14.4" customHeight="1" x14ac:dyDescent="0.3">
      <c r="A533" s="525" t="s">
        <v>2654</v>
      </c>
      <c r="B533" s="526" t="s">
        <v>2194</v>
      </c>
      <c r="C533" s="526" t="s">
        <v>2166</v>
      </c>
      <c r="D533" s="526" t="s">
        <v>2591</v>
      </c>
      <c r="E533" s="526" t="s">
        <v>2592</v>
      </c>
      <c r="F533" s="530">
        <v>5</v>
      </c>
      <c r="G533" s="530">
        <v>14871.8</v>
      </c>
      <c r="H533" s="530">
        <v>4.9999999999999991</v>
      </c>
      <c r="I533" s="530">
        <v>2974.3599999999997</v>
      </c>
      <c r="J533" s="530">
        <v>1</v>
      </c>
      <c r="K533" s="530">
        <v>2974.36</v>
      </c>
      <c r="L533" s="530">
        <v>1</v>
      </c>
      <c r="M533" s="530">
        <v>2974.36</v>
      </c>
      <c r="N533" s="530">
        <v>5</v>
      </c>
      <c r="O533" s="530">
        <v>14871.8</v>
      </c>
      <c r="P533" s="544">
        <v>4.9999999999999991</v>
      </c>
      <c r="Q533" s="531">
        <v>2974.3599999999997</v>
      </c>
    </row>
    <row r="534" spans="1:17" ht="14.4" customHeight="1" x14ac:dyDescent="0.3">
      <c r="A534" s="525" t="s">
        <v>2654</v>
      </c>
      <c r="B534" s="526" t="s">
        <v>2194</v>
      </c>
      <c r="C534" s="526" t="s">
        <v>2166</v>
      </c>
      <c r="D534" s="526" t="s">
        <v>2664</v>
      </c>
      <c r="E534" s="526" t="s">
        <v>2426</v>
      </c>
      <c r="F534" s="530">
        <v>8</v>
      </c>
      <c r="G534" s="530">
        <v>21577.919999999998</v>
      </c>
      <c r="H534" s="530"/>
      <c r="I534" s="530">
        <v>2697.24</v>
      </c>
      <c r="J534" s="530"/>
      <c r="K534" s="530"/>
      <c r="L534" s="530"/>
      <c r="M534" s="530"/>
      <c r="N534" s="530">
        <v>1</v>
      </c>
      <c r="O534" s="530">
        <v>2697.24</v>
      </c>
      <c r="P534" s="544"/>
      <c r="Q534" s="531">
        <v>2697.24</v>
      </c>
    </row>
    <row r="535" spans="1:17" ht="14.4" customHeight="1" x14ac:dyDescent="0.3">
      <c r="A535" s="525" t="s">
        <v>2654</v>
      </c>
      <c r="B535" s="526" t="s">
        <v>2194</v>
      </c>
      <c r="C535" s="526" t="s">
        <v>2166</v>
      </c>
      <c r="D535" s="526" t="s">
        <v>2425</v>
      </c>
      <c r="E535" s="526" t="s">
        <v>2426</v>
      </c>
      <c r="F535" s="530">
        <v>28</v>
      </c>
      <c r="G535" s="530">
        <v>147258.44</v>
      </c>
      <c r="H535" s="530">
        <v>0.90322580645161288</v>
      </c>
      <c r="I535" s="530">
        <v>5259.2300000000005</v>
      </c>
      <c r="J535" s="530">
        <v>31</v>
      </c>
      <c r="K535" s="530">
        <v>163036.13</v>
      </c>
      <c r="L535" s="530">
        <v>1</v>
      </c>
      <c r="M535" s="530">
        <v>5259.2300000000005</v>
      </c>
      <c r="N535" s="530">
        <v>34</v>
      </c>
      <c r="O535" s="530">
        <v>178813.81999999998</v>
      </c>
      <c r="P535" s="544">
        <v>1.096774193548387</v>
      </c>
      <c r="Q535" s="531">
        <v>5259.23</v>
      </c>
    </row>
    <row r="536" spans="1:17" ht="14.4" customHeight="1" x14ac:dyDescent="0.3">
      <c r="A536" s="525" t="s">
        <v>2654</v>
      </c>
      <c r="B536" s="526" t="s">
        <v>2194</v>
      </c>
      <c r="C536" s="526" t="s">
        <v>2166</v>
      </c>
      <c r="D536" s="526" t="s">
        <v>2427</v>
      </c>
      <c r="E536" s="526" t="s">
        <v>2428</v>
      </c>
      <c r="F536" s="530">
        <v>5</v>
      </c>
      <c r="G536" s="530">
        <v>7487.2000000000007</v>
      </c>
      <c r="H536" s="530">
        <v>2.5</v>
      </c>
      <c r="I536" s="530">
        <v>1497.44</v>
      </c>
      <c r="J536" s="530">
        <v>2</v>
      </c>
      <c r="K536" s="530">
        <v>2994.88</v>
      </c>
      <c r="L536" s="530">
        <v>1</v>
      </c>
      <c r="M536" s="530">
        <v>1497.44</v>
      </c>
      <c r="N536" s="530">
        <v>6</v>
      </c>
      <c r="O536" s="530">
        <v>8984.6400000000012</v>
      </c>
      <c r="P536" s="544">
        <v>3.0000000000000004</v>
      </c>
      <c r="Q536" s="531">
        <v>1497.4400000000003</v>
      </c>
    </row>
    <row r="537" spans="1:17" ht="14.4" customHeight="1" x14ac:dyDescent="0.3">
      <c r="A537" s="525" t="s">
        <v>2654</v>
      </c>
      <c r="B537" s="526" t="s">
        <v>2194</v>
      </c>
      <c r="C537" s="526" t="s">
        <v>2166</v>
      </c>
      <c r="D537" s="526" t="s">
        <v>2665</v>
      </c>
      <c r="E537" s="526" t="s">
        <v>2666</v>
      </c>
      <c r="F537" s="530"/>
      <c r="G537" s="530"/>
      <c r="H537" s="530"/>
      <c r="I537" s="530"/>
      <c r="J537" s="530"/>
      <c r="K537" s="530"/>
      <c r="L537" s="530"/>
      <c r="M537" s="530"/>
      <c r="N537" s="530">
        <v>1</v>
      </c>
      <c r="O537" s="530">
        <v>40481.4</v>
      </c>
      <c r="P537" s="544"/>
      <c r="Q537" s="531">
        <v>40481.4</v>
      </c>
    </row>
    <row r="538" spans="1:17" ht="14.4" customHeight="1" x14ac:dyDescent="0.3">
      <c r="A538" s="525" t="s">
        <v>2654</v>
      </c>
      <c r="B538" s="526" t="s">
        <v>2194</v>
      </c>
      <c r="C538" s="526" t="s">
        <v>2166</v>
      </c>
      <c r="D538" s="526" t="s">
        <v>2667</v>
      </c>
      <c r="E538" s="526" t="s">
        <v>2668</v>
      </c>
      <c r="F538" s="530">
        <v>1</v>
      </c>
      <c r="G538" s="530">
        <v>34900</v>
      </c>
      <c r="H538" s="530">
        <v>1.25</v>
      </c>
      <c r="I538" s="530">
        <v>34900</v>
      </c>
      <c r="J538" s="530">
        <v>1</v>
      </c>
      <c r="K538" s="530">
        <v>27920</v>
      </c>
      <c r="L538" s="530">
        <v>1</v>
      </c>
      <c r="M538" s="530">
        <v>27920</v>
      </c>
      <c r="N538" s="530">
        <v>4</v>
      </c>
      <c r="O538" s="530">
        <v>111680</v>
      </c>
      <c r="P538" s="544">
        <v>4</v>
      </c>
      <c r="Q538" s="531">
        <v>27920</v>
      </c>
    </row>
    <row r="539" spans="1:17" ht="14.4" customHeight="1" x14ac:dyDescent="0.3">
      <c r="A539" s="525" t="s">
        <v>2654</v>
      </c>
      <c r="B539" s="526" t="s">
        <v>2194</v>
      </c>
      <c r="C539" s="526" t="s">
        <v>2166</v>
      </c>
      <c r="D539" s="526" t="s">
        <v>2625</v>
      </c>
      <c r="E539" s="526" t="s">
        <v>2626</v>
      </c>
      <c r="F539" s="530"/>
      <c r="G539" s="530"/>
      <c r="H539" s="530"/>
      <c r="I539" s="530"/>
      <c r="J539" s="530">
        <v>1</v>
      </c>
      <c r="K539" s="530">
        <v>4041.82</v>
      </c>
      <c r="L539" s="530">
        <v>1</v>
      </c>
      <c r="M539" s="530">
        <v>4041.82</v>
      </c>
      <c r="N539" s="530">
        <v>1</v>
      </c>
      <c r="O539" s="530">
        <v>4041.82</v>
      </c>
      <c r="P539" s="544">
        <v>1</v>
      </c>
      <c r="Q539" s="531">
        <v>4041.82</v>
      </c>
    </row>
    <row r="540" spans="1:17" ht="14.4" customHeight="1" x14ac:dyDescent="0.3">
      <c r="A540" s="525" t="s">
        <v>2654</v>
      </c>
      <c r="B540" s="526" t="s">
        <v>2194</v>
      </c>
      <c r="C540" s="526" t="s">
        <v>2166</v>
      </c>
      <c r="D540" s="526" t="s">
        <v>2429</v>
      </c>
      <c r="E540" s="526" t="s">
        <v>2430</v>
      </c>
      <c r="F540" s="530">
        <v>8</v>
      </c>
      <c r="G540" s="530">
        <v>4845.2</v>
      </c>
      <c r="H540" s="530">
        <v>1</v>
      </c>
      <c r="I540" s="530">
        <v>605.65</v>
      </c>
      <c r="J540" s="530">
        <v>8</v>
      </c>
      <c r="K540" s="530">
        <v>4845.2</v>
      </c>
      <c r="L540" s="530">
        <v>1</v>
      </c>
      <c r="M540" s="530">
        <v>605.65</v>
      </c>
      <c r="N540" s="530">
        <v>12</v>
      </c>
      <c r="O540" s="530">
        <v>7267.7999999999993</v>
      </c>
      <c r="P540" s="544">
        <v>1.5</v>
      </c>
      <c r="Q540" s="531">
        <v>605.65</v>
      </c>
    </row>
    <row r="541" spans="1:17" ht="14.4" customHeight="1" x14ac:dyDescent="0.3">
      <c r="A541" s="525" t="s">
        <v>2654</v>
      </c>
      <c r="B541" s="526" t="s">
        <v>2194</v>
      </c>
      <c r="C541" s="526" t="s">
        <v>2166</v>
      </c>
      <c r="D541" s="526" t="s">
        <v>2435</v>
      </c>
      <c r="E541" s="526" t="s">
        <v>2436</v>
      </c>
      <c r="F541" s="530">
        <v>8</v>
      </c>
      <c r="G541" s="530">
        <v>6649.28</v>
      </c>
      <c r="H541" s="530">
        <v>0.25806451612903225</v>
      </c>
      <c r="I541" s="530">
        <v>831.16</v>
      </c>
      <c r="J541" s="530">
        <v>31</v>
      </c>
      <c r="K541" s="530">
        <v>25765.96</v>
      </c>
      <c r="L541" s="530">
        <v>1</v>
      </c>
      <c r="M541" s="530">
        <v>831.16</v>
      </c>
      <c r="N541" s="530">
        <v>30</v>
      </c>
      <c r="O541" s="530">
        <v>24934.799999999999</v>
      </c>
      <c r="P541" s="544">
        <v>0.967741935483871</v>
      </c>
      <c r="Q541" s="531">
        <v>831.16</v>
      </c>
    </row>
    <row r="542" spans="1:17" ht="14.4" customHeight="1" x14ac:dyDescent="0.3">
      <c r="A542" s="525" t="s">
        <v>2654</v>
      </c>
      <c r="B542" s="526" t="s">
        <v>2194</v>
      </c>
      <c r="C542" s="526" t="s">
        <v>2166</v>
      </c>
      <c r="D542" s="526" t="s">
        <v>2437</v>
      </c>
      <c r="E542" s="526" t="s">
        <v>2436</v>
      </c>
      <c r="F542" s="530">
        <v>33</v>
      </c>
      <c r="G542" s="530">
        <v>29305.98</v>
      </c>
      <c r="H542" s="530">
        <v>1.4347826086956523</v>
      </c>
      <c r="I542" s="530">
        <v>888.06</v>
      </c>
      <c r="J542" s="530">
        <v>23</v>
      </c>
      <c r="K542" s="530">
        <v>20425.379999999997</v>
      </c>
      <c r="L542" s="530">
        <v>1</v>
      </c>
      <c r="M542" s="530">
        <v>888.05999999999983</v>
      </c>
      <c r="N542" s="530">
        <v>13</v>
      </c>
      <c r="O542" s="530">
        <v>11544.779999999999</v>
      </c>
      <c r="P542" s="544">
        <v>0.56521739130434789</v>
      </c>
      <c r="Q542" s="531">
        <v>888.06</v>
      </c>
    </row>
    <row r="543" spans="1:17" ht="14.4" customHeight="1" x14ac:dyDescent="0.3">
      <c r="A543" s="525" t="s">
        <v>2654</v>
      </c>
      <c r="B543" s="526" t="s">
        <v>2194</v>
      </c>
      <c r="C543" s="526" t="s">
        <v>2166</v>
      </c>
      <c r="D543" s="526" t="s">
        <v>2438</v>
      </c>
      <c r="E543" s="526" t="s">
        <v>2439</v>
      </c>
      <c r="F543" s="530">
        <v>68</v>
      </c>
      <c r="G543" s="530">
        <v>60388.079999999987</v>
      </c>
      <c r="H543" s="530">
        <v>1.4782608695652173</v>
      </c>
      <c r="I543" s="530">
        <v>888.05999999999983</v>
      </c>
      <c r="J543" s="530">
        <v>46</v>
      </c>
      <c r="K543" s="530">
        <v>40850.759999999995</v>
      </c>
      <c r="L543" s="530">
        <v>1</v>
      </c>
      <c r="M543" s="530">
        <v>888.05999999999983</v>
      </c>
      <c r="N543" s="530"/>
      <c r="O543" s="530"/>
      <c r="P543" s="544"/>
      <c r="Q543" s="531"/>
    </row>
    <row r="544" spans="1:17" ht="14.4" customHeight="1" x14ac:dyDescent="0.3">
      <c r="A544" s="525" t="s">
        <v>2654</v>
      </c>
      <c r="B544" s="526" t="s">
        <v>2194</v>
      </c>
      <c r="C544" s="526" t="s">
        <v>2166</v>
      </c>
      <c r="D544" s="526" t="s">
        <v>2440</v>
      </c>
      <c r="E544" s="526" t="s">
        <v>2441</v>
      </c>
      <c r="F544" s="530"/>
      <c r="G544" s="530"/>
      <c r="H544" s="530"/>
      <c r="I544" s="530"/>
      <c r="J544" s="530">
        <v>1</v>
      </c>
      <c r="K544" s="530">
        <v>831.16</v>
      </c>
      <c r="L544" s="530">
        <v>1</v>
      </c>
      <c r="M544" s="530">
        <v>831.16</v>
      </c>
      <c r="N544" s="530"/>
      <c r="O544" s="530"/>
      <c r="P544" s="544"/>
      <c r="Q544" s="531"/>
    </row>
    <row r="545" spans="1:17" ht="14.4" customHeight="1" x14ac:dyDescent="0.3">
      <c r="A545" s="525" t="s">
        <v>2654</v>
      </c>
      <c r="B545" s="526" t="s">
        <v>2194</v>
      </c>
      <c r="C545" s="526" t="s">
        <v>2166</v>
      </c>
      <c r="D545" s="526" t="s">
        <v>2597</v>
      </c>
      <c r="E545" s="526" t="s">
        <v>2598</v>
      </c>
      <c r="F545" s="530"/>
      <c r="G545" s="530"/>
      <c r="H545" s="530"/>
      <c r="I545" s="530"/>
      <c r="J545" s="530"/>
      <c r="K545" s="530"/>
      <c r="L545" s="530"/>
      <c r="M545" s="530"/>
      <c r="N545" s="530">
        <v>2</v>
      </c>
      <c r="O545" s="530">
        <v>2187.7600000000002</v>
      </c>
      <c r="P545" s="544"/>
      <c r="Q545" s="531">
        <v>1093.8800000000001</v>
      </c>
    </row>
    <row r="546" spans="1:17" ht="14.4" customHeight="1" x14ac:dyDescent="0.3">
      <c r="A546" s="525" t="s">
        <v>2654</v>
      </c>
      <c r="B546" s="526" t="s">
        <v>2194</v>
      </c>
      <c r="C546" s="526" t="s">
        <v>2166</v>
      </c>
      <c r="D546" s="526" t="s">
        <v>2599</v>
      </c>
      <c r="E546" s="526" t="s">
        <v>2600</v>
      </c>
      <c r="F546" s="530"/>
      <c r="G546" s="530"/>
      <c r="H546" s="530"/>
      <c r="I546" s="530"/>
      <c r="J546" s="530"/>
      <c r="K546" s="530"/>
      <c r="L546" s="530"/>
      <c r="M546" s="530"/>
      <c r="N546" s="530">
        <v>2</v>
      </c>
      <c r="O546" s="530">
        <v>7797.6</v>
      </c>
      <c r="P546" s="544"/>
      <c r="Q546" s="531">
        <v>3898.8</v>
      </c>
    </row>
    <row r="547" spans="1:17" ht="14.4" customHeight="1" x14ac:dyDescent="0.3">
      <c r="A547" s="525" t="s">
        <v>2654</v>
      </c>
      <c r="B547" s="526" t="s">
        <v>2194</v>
      </c>
      <c r="C547" s="526" t="s">
        <v>2166</v>
      </c>
      <c r="D547" s="526" t="s">
        <v>2630</v>
      </c>
      <c r="E547" s="526" t="s">
        <v>2631</v>
      </c>
      <c r="F547" s="530"/>
      <c r="G547" s="530"/>
      <c r="H547" s="530"/>
      <c r="I547" s="530"/>
      <c r="J547" s="530">
        <v>1</v>
      </c>
      <c r="K547" s="530">
        <v>2205</v>
      </c>
      <c r="L547" s="530">
        <v>1</v>
      </c>
      <c r="M547" s="530">
        <v>2205</v>
      </c>
      <c r="N547" s="530">
        <v>1</v>
      </c>
      <c r="O547" s="530">
        <v>2205</v>
      </c>
      <c r="P547" s="544">
        <v>1</v>
      </c>
      <c r="Q547" s="531">
        <v>2205</v>
      </c>
    </row>
    <row r="548" spans="1:17" ht="14.4" customHeight="1" x14ac:dyDescent="0.3">
      <c r="A548" s="525" t="s">
        <v>2654</v>
      </c>
      <c r="B548" s="526" t="s">
        <v>2194</v>
      </c>
      <c r="C548" s="526" t="s">
        <v>2166</v>
      </c>
      <c r="D548" s="526" t="s">
        <v>2669</v>
      </c>
      <c r="E548" s="526" t="s">
        <v>2670</v>
      </c>
      <c r="F548" s="530">
        <v>1</v>
      </c>
      <c r="G548" s="530">
        <v>1472.88</v>
      </c>
      <c r="H548" s="530"/>
      <c r="I548" s="530">
        <v>1472.88</v>
      </c>
      <c r="J548" s="530"/>
      <c r="K548" s="530"/>
      <c r="L548" s="530"/>
      <c r="M548" s="530"/>
      <c r="N548" s="530"/>
      <c r="O548" s="530"/>
      <c r="P548" s="544"/>
      <c r="Q548" s="531"/>
    </row>
    <row r="549" spans="1:17" ht="14.4" customHeight="1" x14ac:dyDescent="0.3">
      <c r="A549" s="525" t="s">
        <v>2654</v>
      </c>
      <c r="B549" s="526" t="s">
        <v>2194</v>
      </c>
      <c r="C549" s="526" t="s">
        <v>2166</v>
      </c>
      <c r="D549" s="526" t="s">
        <v>2442</v>
      </c>
      <c r="E549" s="526" t="s">
        <v>2443</v>
      </c>
      <c r="F549" s="530">
        <v>32</v>
      </c>
      <c r="G549" s="530">
        <v>41988.479999999996</v>
      </c>
      <c r="H549" s="530">
        <v>0.7804878048780487</v>
      </c>
      <c r="I549" s="530">
        <v>1312.1399999999999</v>
      </c>
      <c r="J549" s="530">
        <v>41</v>
      </c>
      <c r="K549" s="530">
        <v>53797.74</v>
      </c>
      <c r="L549" s="530">
        <v>1</v>
      </c>
      <c r="M549" s="530">
        <v>1312.1399999999999</v>
      </c>
      <c r="N549" s="530">
        <v>38</v>
      </c>
      <c r="O549" s="530">
        <v>49861.320000000007</v>
      </c>
      <c r="P549" s="544">
        <v>0.92682926829268308</v>
      </c>
      <c r="Q549" s="531">
        <v>1312.14</v>
      </c>
    </row>
    <row r="550" spans="1:17" ht="14.4" customHeight="1" x14ac:dyDescent="0.3">
      <c r="A550" s="525" t="s">
        <v>2654</v>
      </c>
      <c r="B550" s="526" t="s">
        <v>2194</v>
      </c>
      <c r="C550" s="526" t="s">
        <v>2166</v>
      </c>
      <c r="D550" s="526" t="s">
        <v>2444</v>
      </c>
      <c r="E550" s="526" t="s">
        <v>2445</v>
      </c>
      <c r="F550" s="530"/>
      <c r="G550" s="530"/>
      <c r="H550" s="530"/>
      <c r="I550" s="530"/>
      <c r="J550" s="530">
        <v>2</v>
      </c>
      <c r="K550" s="530">
        <v>80421.820000000007</v>
      </c>
      <c r="L550" s="530">
        <v>1</v>
      </c>
      <c r="M550" s="530">
        <v>40210.910000000003</v>
      </c>
      <c r="N550" s="530"/>
      <c r="O550" s="530"/>
      <c r="P550" s="544"/>
      <c r="Q550" s="531"/>
    </row>
    <row r="551" spans="1:17" ht="14.4" customHeight="1" x14ac:dyDescent="0.3">
      <c r="A551" s="525" t="s">
        <v>2654</v>
      </c>
      <c r="B551" s="526" t="s">
        <v>2194</v>
      </c>
      <c r="C551" s="526" t="s">
        <v>2166</v>
      </c>
      <c r="D551" s="526" t="s">
        <v>2671</v>
      </c>
      <c r="E551" s="526" t="s">
        <v>2672</v>
      </c>
      <c r="F551" s="530"/>
      <c r="G551" s="530"/>
      <c r="H551" s="530"/>
      <c r="I551" s="530"/>
      <c r="J551" s="530">
        <v>1</v>
      </c>
      <c r="K551" s="530">
        <v>74410.91</v>
      </c>
      <c r="L551" s="530">
        <v>1</v>
      </c>
      <c r="M551" s="530">
        <v>74410.91</v>
      </c>
      <c r="N551" s="530">
        <v>2</v>
      </c>
      <c r="O551" s="530">
        <v>148821.82</v>
      </c>
      <c r="P551" s="544">
        <v>2</v>
      </c>
      <c r="Q551" s="531">
        <v>74410.91</v>
      </c>
    </row>
    <row r="552" spans="1:17" ht="14.4" customHeight="1" x14ac:dyDescent="0.3">
      <c r="A552" s="525" t="s">
        <v>2654</v>
      </c>
      <c r="B552" s="526" t="s">
        <v>2194</v>
      </c>
      <c r="C552" s="526" t="s">
        <v>2166</v>
      </c>
      <c r="D552" s="526" t="s">
        <v>2601</v>
      </c>
      <c r="E552" s="526" t="s">
        <v>2602</v>
      </c>
      <c r="F552" s="530">
        <v>13</v>
      </c>
      <c r="G552" s="530">
        <v>47379.54</v>
      </c>
      <c r="H552" s="530">
        <v>0.72222222222222221</v>
      </c>
      <c r="I552" s="530">
        <v>3644.58</v>
      </c>
      <c r="J552" s="530">
        <v>18</v>
      </c>
      <c r="K552" s="530">
        <v>65602.44</v>
      </c>
      <c r="L552" s="530">
        <v>1</v>
      </c>
      <c r="M552" s="530">
        <v>3644.58</v>
      </c>
      <c r="N552" s="530">
        <v>24</v>
      </c>
      <c r="O552" s="530">
        <v>87469.92</v>
      </c>
      <c r="P552" s="544">
        <v>1.3333333333333333</v>
      </c>
      <c r="Q552" s="531">
        <v>3644.58</v>
      </c>
    </row>
    <row r="553" spans="1:17" ht="14.4" customHeight="1" x14ac:dyDescent="0.3">
      <c r="A553" s="525" t="s">
        <v>2654</v>
      </c>
      <c r="B553" s="526" t="s">
        <v>2194</v>
      </c>
      <c r="C553" s="526" t="s">
        <v>2166</v>
      </c>
      <c r="D553" s="526" t="s">
        <v>2673</v>
      </c>
      <c r="E553" s="526" t="s">
        <v>2674</v>
      </c>
      <c r="F553" s="530">
        <v>2</v>
      </c>
      <c r="G553" s="530">
        <v>62105.120000000003</v>
      </c>
      <c r="H553" s="530"/>
      <c r="I553" s="530">
        <v>31052.560000000001</v>
      </c>
      <c r="J553" s="530"/>
      <c r="K553" s="530"/>
      <c r="L553" s="530"/>
      <c r="M553" s="530"/>
      <c r="N553" s="530"/>
      <c r="O553" s="530"/>
      <c r="P553" s="544"/>
      <c r="Q553" s="531"/>
    </row>
    <row r="554" spans="1:17" ht="14.4" customHeight="1" x14ac:dyDescent="0.3">
      <c r="A554" s="525" t="s">
        <v>2654</v>
      </c>
      <c r="B554" s="526" t="s">
        <v>2194</v>
      </c>
      <c r="C554" s="526" t="s">
        <v>2166</v>
      </c>
      <c r="D554" s="526" t="s">
        <v>2675</v>
      </c>
      <c r="E554" s="526" t="s">
        <v>2676</v>
      </c>
      <c r="F554" s="530">
        <v>8</v>
      </c>
      <c r="G554" s="530">
        <v>648730.48</v>
      </c>
      <c r="H554" s="530">
        <v>8</v>
      </c>
      <c r="I554" s="530">
        <v>81091.31</v>
      </c>
      <c r="J554" s="530">
        <v>1</v>
      </c>
      <c r="K554" s="530">
        <v>81091.31</v>
      </c>
      <c r="L554" s="530">
        <v>1</v>
      </c>
      <c r="M554" s="530">
        <v>81091.31</v>
      </c>
      <c r="N554" s="530"/>
      <c r="O554" s="530"/>
      <c r="P554" s="544"/>
      <c r="Q554" s="531"/>
    </row>
    <row r="555" spans="1:17" ht="14.4" customHeight="1" x14ac:dyDescent="0.3">
      <c r="A555" s="525" t="s">
        <v>2654</v>
      </c>
      <c r="B555" s="526" t="s">
        <v>2194</v>
      </c>
      <c r="C555" s="526" t="s">
        <v>2166</v>
      </c>
      <c r="D555" s="526" t="s">
        <v>2446</v>
      </c>
      <c r="E555" s="526" t="s">
        <v>2447</v>
      </c>
      <c r="F555" s="530">
        <v>279</v>
      </c>
      <c r="G555" s="530">
        <v>319826.07000000007</v>
      </c>
      <c r="H555" s="530">
        <v>1.120481927710844</v>
      </c>
      <c r="I555" s="530">
        <v>1146.3300000000002</v>
      </c>
      <c r="J555" s="530">
        <v>249</v>
      </c>
      <c r="K555" s="530">
        <v>285436.16999999993</v>
      </c>
      <c r="L555" s="530">
        <v>1</v>
      </c>
      <c r="M555" s="530">
        <v>1146.3299999999997</v>
      </c>
      <c r="N555" s="530">
        <v>240</v>
      </c>
      <c r="O555" s="530">
        <v>275119.2</v>
      </c>
      <c r="P555" s="544">
        <v>0.96385542168674732</v>
      </c>
      <c r="Q555" s="531">
        <v>1146.3300000000002</v>
      </c>
    </row>
    <row r="556" spans="1:17" ht="14.4" customHeight="1" x14ac:dyDescent="0.3">
      <c r="A556" s="525" t="s">
        <v>2654</v>
      </c>
      <c r="B556" s="526" t="s">
        <v>2194</v>
      </c>
      <c r="C556" s="526" t="s">
        <v>2166</v>
      </c>
      <c r="D556" s="526" t="s">
        <v>2448</v>
      </c>
      <c r="E556" s="526" t="s">
        <v>2449</v>
      </c>
      <c r="F556" s="530">
        <v>96</v>
      </c>
      <c r="G556" s="530">
        <v>34473.599999999991</v>
      </c>
      <c r="H556" s="530">
        <v>1.2151898734177213</v>
      </c>
      <c r="I556" s="530">
        <v>359.09999999999991</v>
      </c>
      <c r="J556" s="530">
        <v>79</v>
      </c>
      <c r="K556" s="530">
        <v>28368.899999999998</v>
      </c>
      <c r="L556" s="530">
        <v>1</v>
      </c>
      <c r="M556" s="530">
        <v>359.09999999999997</v>
      </c>
      <c r="N556" s="530">
        <v>59</v>
      </c>
      <c r="O556" s="530">
        <v>21186.9</v>
      </c>
      <c r="P556" s="544">
        <v>0.74683544303797478</v>
      </c>
      <c r="Q556" s="531">
        <v>359.1</v>
      </c>
    </row>
    <row r="557" spans="1:17" ht="14.4" customHeight="1" x14ac:dyDescent="0.3">
      <c r="A557" s="525" t="s">
        <v>2654</v>
      </c>
      <c r="B557" s="526" t="s">
        <v>2194</v>
      </c>
      <c r="C557" s="526" t="s">
        <v>2166</v>
      </c>
      <c r="D557" s="526" t="s">
        <v>2605</v>
      </c>
      <c r="E557" s="526" t="s">
        <v>2606</v>
      </c>
      <c r="F557" s="530">
        <v>11</v>
      </c>
      <c r="G557" s="530">
        <v>6224.35</v>
      </c>
      <c r="H557" s="530">
        <v>11</v>
      </c>
      <c r="I557" s="530">
        <v>565.85</v>
      </c>
      <c r="J557" s="530">
        <v>1</v>
      </c>
      <c r="K557" s="530">
        <v>565.85</v>
      </c>
      <c r="L557" s="530">
        <v>1</v>
      </c>
      <c r="M557" s="530">
        <v>565.85</v>
      </c>
      <c r="N557" s="530"/>
      <c r="O557" s="530"/>
      <c r="P557" s="544"/>
      <c r="Q557" s="531"/>
    </row>
    <row r="558" spans="1:17" ht="14.4" customHeight="1" x14ac:dyDescent="0.3">
      <c r="A558" s="525" t="s">
        <v>2654</v>
      </c>
      <c r="B558" s="526" t="s">
        <v>2194</v>
      </c>
      <c r="C558" s="526" t="s">
        <v>2166</v>
      </c>
      <c r="D558" s="526" t="s">
        <v>2574</v>
      </c>
      <c r="E558" s="526" t="s">
        <v>2575</v>
      </c>
      <c r="F558" s="530"/>
      <c r="G558" s="530"/>
      <c r="H558" s="530"/>
      <c r="I558" s="530"/>
      <c r="J558" s="530"/>
      <c r="K558" s="530"/>
      <c r="L558" s="530"/>
      <c r="M558" s="530"/>
      <c r="N558" s="530">
        <v>1</v>
      </c>
      <c r="O558" s="530">
        <v>13078</v>
      </c>
      <c r="P558" s="544"/>
      <c r="Q558" s="531">
        <v>13078</v>
      </c>
    </row>
    <row r="559" spans="1:17" ht="14.4" customHeight="1" x14ac:dyDescent="0.3">
      <c r="A559" s="525" t="s">
        <v>2654</v>
      </c>
      <c r="B559" s="526" t="s">
        <v>2194</v>
      </c>
      <c r="C559" s="526" t="s">
        <v>2166</v>
      </c>
      <c r="D559" s="526" t="s">
        <v>2167</v>
      </c>
      <c r="E559" s="526" t="s">
        <v>2168</v>
      </c>
      <c r="F559" s="530"/>
      <c r="G559" s="530"/>
      <c r="H559" s="530"/>
      <c r="I559" s="530"/>
      <c r="J559" s="530">
        <v>2</v>
      </c>
      <c r="K559" s="530">
        <v>1787.8</v>
      </c>
      <c r="L559" s="530">
        <v>1</v>
      </c>
      <c r="M559" s="530">
        <v>893.9</v>
      </c>
      <c r="N559" s="530"/>
      <c r="O559" s="530"/>
      <c r="P559" s="544"/>
      <c r="Q559" s="531"/>
    </row>
    <row r="560" spans="1:17" ht="14.4" customHeight="1" x14ac:dyDescent="0.3">
      <c r="A560" s="525" t="s">
        <v>2654</v>
      </c>
      <c r="B560" s="526" t="s">
        <v>2194</v>
      </c>
      <c r="C560" s="526" t="s">
        <v>2166</v>
      </c>
      <c r="D560" s="526" t="s">
        <v>2225</v>
      </c>
      <c r="E560" s="526" t="s">
        <v>2226</v>
      </c>
      <c r="F560" s="530">
        <v>1</v>
      </c>
      <c r="G560" s="530">
        <v>893.9</v>
      </c>
      <c r="H560" s="530"/>
      <c r="I560" s="530">
        <v>893.9</v>
      </c>
      <c r="J560" s="530"/>
      <c r="K560" s="530"/>
      <c r="L560" s="530"/>
      <c r="M560" s="530"/>
      <c r="N560" s="530"/>
      <c r="O560" s="530"/>
      <c r="P560" s="544"/>
      <c r="Q560" s="531"/>
    </row>
    <row r="561" spans="1:17" ht="14.4" customHeight="1" x14ac:dyDescent="0.3">
      <c r="A561" s="525" t="s">
        <v>2654</v>
      </c>
      <c r="B561" s="526" t="s">
        <v>2194</v>
      </c>
      <c r="C561" s="526" t="s">
        <v>2166</v>
      </c>
      <c r="D561" s="526" t="s">
        <v>2450</v>
      </c>
      <c r="E561" s="526" t="s">
        <v>2451</v>
      </c>
      <c r="F561" s="530"/>
      <c r="G561" s="530"/>
      <c r="H561" s="530"/>
      <c r="I561" s="530"/>
      <c r="J561" s="530">
        <v>2</v>
      </c>
      <c r="K561" s="530">
        <v>33663.379999999997</v>
      </c>
      <c r="L561" s="530">
        <v>1</v>
      </c>
      <c r="M561" s="530">
        <v>16831.689999999999</v>
      </c>
      <c r="N561" s="530">
        <v>5</v>
      </c>
      <c r="O561" s="530">
        <v>84158.45</v>
      </c>
      <c r="P561" s="544">
        <v>2.5</v>
      </c>
      <c r="Q561" s="531">
        <v>16831.689999999999</v>
      </c>
    </row>
    <row r="562" spans="1:17" ht="14.4" customHeight="1" x14ac:dyDescent="0.3">
      <c r="A562" s="525" t="s">
        <v>2654</v>
      </c>
      <c r="B562" s="526" t="s">
        <v>2194</v>
      </c>
      <c r="C562" s="526" t="s">
        <v>2166</v>
      </c>
      <c r="D562" s="526" t="s">
        <v>2454</v>
      </c>
      <c r="E562" s="526" t="s">
        <v>2455</v>
      </c>
      <c r="F562" s="530">
        <v>1</v>
      </c>
      <c r="G562" s="530">
        <v>5200.68</v>
      </c>
      <c r="H562" s="530"/>
      <c r="I562" s="530">
        <v>5200.68</v>
      </c>
      <c r="J562" s="530"/>
      <c r="K562" s="530"/>
      <c r="L562" s="530"/>
      <c r="M562" s="530"/>
      <c r="N562" s="530">
        <v>1</v>
      </c>
      <c r="O562" s="530">
        <v>5200.68</v>
      </c>
      <c r="P562" s="544"/>
      <c r="Q562" s="531">
        <v>5200.68</v>
      </c>
    </row>
    <row r="563" spans="1:17" ht="14.4" customHeight="1" x14ac:dyDescent="0.3">
      <c r="A563" s="525" t="s">
        <v>2654</v>
      </c>
      <c r="B563" s="526" t="s">
        <v>2194</v>
      </c>
      <c r="C563" s="526" t="s">
        <v>2166</v>
      </c>
      <c r="D563" s="526" t="s">
        <v>2677</v>
      </c>
      <c r="E563" s="526" t="s">
        <v>2678</v>
      </c>
      <c r="F563" s="530">
        <v>30</v>
      </c>
      <c r="G563" s="530">
        <v>958936.88000000012</v>
      </c>
      <c r="H563" s="530">
        <v>1.0067568328721634</v>
      </c>
      <c r="I563" s="530">
        <v>31964.562666666672</v>
      </c>
      <c r="J563" s="530">
        <v>37</v>
      </c>
      <c r="K563" s="530">
        <v>952500.99</v>
      </c>
      <c r="L563" s="530">
        <v>1</v>
      </c>
      <c r="M563" s="530">
        <v>25743.27</v>
      </c>
      <c r="N563" s="530">
        <v>1</v>
      </c>
      <c r="O563" s="530">
        <v>25743.27</v>
      </c>
      <c r="P563" s="544">
        <v>2.7027027027027029E-2</v>
      </c>
      <c r="Q563" s="531">
        <v>25743.27</v>
      </c>
    </row>
    <row r="564" spans="1:17" ht="14.4" customHeight="1" x14ac:dyDescent="0.3">
      <c r="A564" s="525" t="s">
        <v>2654</v>
      </c>
      <c r="B564" s="526" t="s">
        <v>2194</v>
      </c>
      <c r="C564" s="526" t="s">
        <v>2166</v>
      </c>
      <c r="D564" s="526" t="s">
        <v>2456</v>
      </c>
      <c r="E564" s="526" t="s">
        <v>2457</v>
      </c>
      <c r="F564" s="530">
        <v>190</v>
      </c>
      <c r="G564" s="530">
        <v>1251554.7</v>
      </c>
      <c r="H564" s="530">
        <v>1.0982658959537572</v>
      </c>
      <c r="I564" s="530">
        <v>6587.13</v>
      </c>
      <c r="J564" s="530">
        <v>173</v>
      </c>
      <c r="K564" s="530">
        <v>1139573.49</v>
      </c>
      <c r="L564" s="530">
        <v>1</v>
      </c>
      <c r="M564" s="530">
        <v>6587.13</v>
      </c>
      <c r="N564" s="530">
        <v>162</v>
      </c>
      <c r="O564" s="530">
        <v>1067115.0599999998</v>
      </c>
      <c r="P564" s="544">
        <v>0.93641618497109813</v>
      </c>
      <c r="Q564" s="531">
        <v>6587.1299999999992</v>
      </c>
    </row>
    <row r="565" spans="1:17" ht="14.4" customHeight="1" x14ac:dyDescent="0.3">
      <c r="A565" s="525" t="s">
        <v>2654</v>
      </c>
      <c r="B565" s="526" t="s">
        <v>2194</v>
      </c>
      <c r="C565" s="526" t="s">
        <v>2166</v>
      </c>
      <c r="D565" s="526" t="s">
        <v>2227</v>
      </c>
      <c r="E565" s="526" t="s">
        <v>2228</v>
      </c>
      <c r="F565" s="530"/>
      <c r="G565" s="530"/>
      <c r="H565" s="530"/>
      <c r="I565" s="530"/>
      <c r="J565" s="530">
        <v>1</v>
      </c>
      <c r="K565" s="530">
        <v>1841.62</v>
      </c>
      <c r="L565" s="530">
        <v>1</v>
      </c>
      <c r="M565" s="530">
        <v>1841.62</v>
      </c>
      <c r="N565" s="530">
        <v>4</v>
      </c>
      <c r="O565" s="530">
        <v>7366.48</v>
      </c>
      <c r="P565" s="544">
        <v>4</v>
      </c>
      <c r="Q565" s="531">
        <v>1841.62</v>
      </c>
    </row>
    <row r="566" spans="1:17" ht="14.4" customHeight="1" x14ac:dyDescent="0.3">
      <c r="A566" s="525" t="s">
        <v>2654</v>
      </c>
      <c r="B566" s="526" t="s">
        <v>2194</v>
      </c>
      <c r="C566" s="526" t="s">
        <v>2166</v>
      </c>
      <c r="D566" s="526" t="s">
        <v>2679</v>
      </c>
      <c r="E566" s="526" t="s">
        <v>2680</v>
      </c>
      <c r="F566" s="530">
        <v>12</v>
      </c>
      <c r="G566" s="530">
        <v>379557.84</v>
      </c>
      <c r="H566" s="530">
        <v>1.3636361480745698</v>
      </c>
      <c r="I566" s="530">
        <v>31629.820000000003</v>
      </c>
      <c r="J566" s="530">
        <v>11</v>
      </c>
      <c r="K566" s="530">
        <v>278342.46000000002</v>
      </c>
      <c r="L566" s="530">
        <v>1</v>
      </c>
      <c r="M566" s="530">
        <v>25303.86</v>
      </c>
      <c r="N566" s="530">
        <v>53</v>
      </c>
      <c r="O566" s="530">
        <v>1341104.58</v>
      </c>
      <c r="P566" s="544">
        <v>4.8181818181818183</v>
      </c>
      <c r="Q566" s="531">
        <v>25303.86</v>
      </c>
    </row>
    <row r="567" spans="1:17" ht="14.4" customHeight="1" x14ac:dyDescent="0.3">
      <c r="A567" s="525" t="s">
        <v>2654</v>
      </c>
      <c r="B567" s="526" t="s">
        <v>2194</v>
      </c>
      <c r="C567" s="526" t="s">
        <v>2166</v>
      </c>
      <c r="D567" s="526" t="s">
        <v>2681</v>
      </c>
      <c r="E567" s="526" t="s">
        <v>2682</v>
      </c>
      <c r="F567" s="530">
        <v>3</v>
      </c>
      <c r="G567" s="530">
        <v>76127.64</v>
      </c>
      <c r="H567" s="530">
        <v>3.750000738890777</v>
      </c>
      <c r="I567" s="530">
        <v>25375.88</v>
      </c>
      <c r="J567" s="530">
        <v>1</v>
      </c>
      <c r="K567" s="530">
        <v>20300.7</v>
      </c>
      <c r="L567" s="530">
        <v>1</v>
      </c>
      <c r="M567" s="530">
        <v>20300.7</v>
      </c>
      <c r="N567" s="530"/>
      <c r="O567" s="530"/>
      <c r="P567" s="544"/>
      <c r="Q567" s="531"/>
    </row>
    <row r="568" spans="1:17" ht="14.4" customHeight="1" x14ac:dyDescent="0.3">
      <c r="A568" s="525" t="s">
        <v>2654</v>
      </c>
      <c r="B568" s="526" t="s">
        <v>2194</v>
      </c>
      <c r="C568" s="526" t="s">
        <v>2166</v>
      </c>
      <c r="D568" s="526" t="s">
        <v>2683</v>
      </c>
      <c r="E568" s="526" t="s">
        <v>2684</v>
      </c>
      <c r="F568" s="530">
        <v>1</v>
      </c>
      <c r="G568" s="530">
        <v>216229.87</v>
      </c>
      <c r="H568" s="530">
        <v>1</v>
      </c>
      <c r="I568" s="530">
        <v>216229.87</v>
      </c>
      <c r="J568" s="530">
        <v>1</v>
      </c>
      <c r="K568" s="530">
        <v>216229.87</v>
      </c>
      <c r="L568" s="530">
        <v>1</v>
      </c>
      <c r="M568" s="530">
        <v>216229.87</v>
      </c>
      <c r="N568" s="530"/>
      <c r="O568" s="530"/>
      <c r="P568" s="544"/>
      <c r="Q568" s="531"/>
    </row>
    <row r="569" spans="1:17" ht="14.4" customHeight="1" x14ac:dyDescent="0.3">
      <c r="A569" s="525" t="s">
        <v>2654</v>
      </c>
      <c r="B569" s="526" t="s">
        <v>2194</v>
      </c>
      <c r="C569" s="526" t="s">
        <v>2166</v>
      </c>
      <c r="D569" s="526" t="s">
        <v>2685</v>
      </c>
      <c r="E569" s="526" t="s">
        <v>2686</v>
      </c>
      <c r="F569" s="530"/>
      <c r="G569" s="530"/>
      <c r="H569" s="530"/>
      <c r="I569" s="530"/>
      <c r="J569" s="530">
        <v>2</v>
      </c>
      <c r="K569" s="530">
        <v>245254</v>
      </c>
      <c r="L569" s="530">
        <v>1</v>
      </c>
      <c r="M569" s="530">
        <v>122627</v>
      </c>
      <c r="N569" s="530">
        <v>1</v>
      </c>
      <c r="O569" s="530">
        <v>104233</v>
      </c>
      <c r="P569" s="544">
        <v>0.42500020387027326</v>
      </c>
      <c r="Q569" s="531">
        <v>104233</v>
      </c>
    </row>
    <row r="570" spans="1:17" ht="14.4" customHeight="1" x14ac:dyDescent="0.3">
      <c r="A570" s="525" t="s">
        <v>2654</v>
      </c>
      <c r="B570" s="526" t="s">
        <v>2194</v>
      </c>
      <c r="C570" s="526" t="s">
        <v>2166</v>
      </c>
      <c r="D570" s="526" t="s">
        <v>2687</v>
      </c>
      <c r="E570" s="526" t="s">
        <v>2688</v>
      </c>
      <c r="F570" s="530">
        <v>19</v>
      </c>
      <c r="G570" s="530">
        <v>1413809</v>
      </c>
      <c r="H570" s="530">
        <v>0.48717948717948717</v>
      </c>
      <c r="I570" s="530">
        <v>74411</v>
      </c>
      <c r="J570" s="530">
        <v>39</v>
      </c>
      <c r="K570" s="530">
        <v>2902029</v>
      </c>
      <c r="L570" s="530">
        <v>1</v>
      </c>
      <c r="M570" s="530">
        <v>74411</v>
      </c>
      <c r="N570" s="530">
        <v>35</v>
      </c>
      <c r="O570" s="530">
        <v>2381152</v>
      </c>
      <c r="P570" s="544">
        <v>0.82051282051282048</v>
      </c>
      <c r="Q570" s="531">
        <v>68032.914285714287</v>
      </c>
    </row>
    <row r="571" spans="1:17" ht="14.4" customHeight="1" x14ac:dyDescent="0.3">
      <c r="A571" s="525" t="s">
        <v>2654</v>
      </c>
      <c r="B571" s="526" t="s">
        <v>2194</v>
      </c>
      <c r="C571" s="526" t="s">
        <v>2166</v>
      </c>
      <c r="D571" s="526" t="s">
        <v>2689</v>
      </c>
      <c r="E571" s="526" t="s">
        <v>2690</v>
      </c>
      <c r="F571" s="530"/>
      <c r="G571" s="530"/>
      <c r="H571" s="530"/>
      <c r="I571" s="530"/>
      <c r="J571" s="530">
        <v>2</v>
      </c>
      <c r="K571" s="530">
        <v>14393.02</v>
      </c>
      <c r="L571" s="530">
        <v>1</v>
      </c>
      <c r="M571" s="530">
        <v>7196.51</v>
      </c>
      <c r="N571" s="530"/>
      <c r="O571" s="530"/>
      <c r="P571" s="544"/>
      <c r="Q571" s="531"/>
    </row>
    <row r="572" spans="1:17" ht="14.4" customHeight="1" x14ac:dyDescent="0.3">
      <c r="A572" s="525" t="s">
        <v>2654</v>
      </c>
      <c r="B572" s="526" t="s">
        <v>2194</v>
      </c>
      <c r="C572" s="526" t="s">
        <v>2166</v>
      </c>
      <c r="D572" s="526" t="s">
        <v>2691</v>
      </c>
      <c r="E572" s="526" t="s">
        <v>2692</v>
      </c>
      <c r="F572" s="530"/>
      <c r="G572" s="530"/>
      <c r="H572" s="530"/>
      <c r="I572" s="530"/>
      <c r="J572" s="530"/>
      <c r="K572" s="530"/>
      <c r="L572" s="530"/>
      <c r="M572" s="530"/>
      <c r="N572" s="530">
        <v>1</v>
      </c>
      <c r="O572" s="530">
        <v>21829</v>
      </c>
      <c r="P572" s="544"/>
      <c r="Q572" s="531">
        <v>21829</v>
      </c>
    </row>
    <row r="573" spans="1:17" ht="14.4" customHeight="1" x14ac:dyDescent="0.3">
      <c r="A573" s="525" t="s">
        <v>2654</v>
      </c>
      <c r="B573" s="526" t="s">
        <v>2194</v>
      </c>
      <c r="C573" s="526" t="s">
        <v>2166</v>
      </c>
      <c r="D573" s="526" t="s">
        <v>2466</v>
      </c>
      <c r="E573" s="526" t="s">
        <v>2467</v>
      </c>
      <c r="F573" s="530">
        <v>60</v>
      </c>
      <c r="G573" s="530">
        <v>261600</v>
      </c>
      <c r="H573" s="530">
        <v>0.86956521739130432</v>
      </c>
      <c r="I573" s="530">
        <v>4360</v>
      </c>
      <c r="J573" s="530">
        <v>69</v>
      </c>
      <c r="K573" s="530">
        <v>300840</v>
      </c>
      <c r="L573" s="530">
        <v>1</v>
      </c>
      <c r="M573" s="530">
        <v>4360</v>
      </c>
      <c r="N573" s="530">
        <v>55</v>
      </c>
      <c r="O573" s="530">
        <v>239800</v>
      </c>
      <c r="P573" s="544">
        <v>0.79710144927536231</v>
      </c>
      <c r="Q573" s="531">
        <v>4360</v>
      </c>
    </row>
    <row r="574" spans="1:17" ht="14.4" customHeight="1" x14ac:dyDescent="0.3">
      <c r="A574" s="525" t="s">
        <v>2654</v>
      </c>
      <c r="B574" s="526" t="s">
        <v>2194</v>
      </c>
      <c r="C574" s="526" t="s">
        <v>2166</v>
      </c>
      <c r="D574" s="526" t="s">
        <v>2468</v>
      </c>
      <c r="E574" s="526" t="s">
        <v>2469</v>
      </c>
      <c r="F574" s="530">
        <v>2</v>
      </c>
      <c r="G574" s="530">
        <v>6213</v>
      </c>
      <c r="H574" s="530">
        <v>0.2857142857142857</v>
      </c>
      <c r="I574" s="530">
        <v>3106.5</v>
      </c>
      <c r="J574" s="530">
        <v>7</v>
      </c>
      <c r="K574" s="530">
        <v>21745.5</v>
      </c>
      <c r="L574" s="530">
        <v>1</v>
      </c>
      <c r="M574" s="530">
        <v>3106.5</v>
      </c>
      <c r="N574" s="530">
        <v>2</v>
      </c>
      <c r="O574" s="530">
        <v>6213</v>
      </c>
      <c r="P574" s="544">
        <v>0.2857142857142857</v>
      </c>
      <c r="Q574" s="531">
        <v>3106.5</v>
      </c>
    </row>
    <row r="575" spans="1:17" ht="14.4" customHeight="1" x14ac:dyDescent="0.3">
      <c r="A575" s="525" t="s">
        <v>2654</v>
      </c>
      <c r="B575" s="526" t="s">
        <v>2194</v>
      </c>
      <c r="C575" s="526" t="s">
        <v>2166</v>
      </c>
      <c r="D575" s="526" t="s">
        <v>2231</v>
      </c>
      <c r="E575" s="526" t="s">
        <v>2232</v>
      </c>
      <c r="F575" s="530">
        <v>36</v>
      </c>
      <c r="G575" s="530">
        <v>1185884.31</v>
      </c>
      <c r="H575" s="530">
        <v>1.5431033344185991</v>
      </c>
      <c r="I575" s="530">
        <v>32941.230833333335</v>
      </c>
      <c r="J575" s="530">
        <v>29</v>
      </c>
      <c r="K575" s="530">
        <v>768506.09</v>
      </c>
      <c r="L575" s="530">
        <v>1</v>
      </c>
      <c r="M575" s="530">
        <v>26500.21</v>
      </c>
      <c r="N575" s="530">
        <v>34</v>
      </c>
      <c r="O575" s="530">
        <v>901007.14</v>
      </c>
      <c r="P575" s="544">
        <v>1.1724137931034484</v>
      </c>
      <c r="Q575" s="531">
        <v>26500.21</v>
      </c>
    </row>
    <row r="576" spans="1:17" ht="14.4" customHeight="1" x14ac:dyDescent="0.3">
      <c r="A576" s="525" t="s">
        <v>2654</v>
      </c>
      <c r="B576" s="526" t="s">
        <v>2194</v>
      </c>
      <c r="C576" s="526" t="s">
        <v>2166</v>
      </c>
      <c r="D576" s="526" t="s">
        <v>2693</v>
      </c>
      <c r="E576" s="526" t="s">
        <v>2694</v>
      </c>
      <c r="F576" s="530">
        <v>3</v>
      </c>
      <c r="G576" s="530">
        <v>34824.93</v>
      </c>
      <c r="H576" s="530">
        <v>1.5</v>
      </c>
      <c r="I576" s="530">
        <v>11608.31</v>
      </c>
      <c r="J576" s="530">
        <v>2</v>
      </c>
      <c r="K576" s="530">
        <v>23216.62</v>
      </c>
      <c r="L576" s="530">
        <v>1</v>
      </c>
      <c r="M576" s="530">
        <v>11608.31</v>
      </c>
      <c r="N576" s="530">
        <v>4</v>
      </c>
      <c r="O576" s="530">
        <v>46433.24</v>
      </c>
      <c r="P576" s="544">
        <v>2</v>
      </c>
      <c r="Q576" s="531">
        <v>11608.31</v>
      </c>
    </row>
    <row r="577" spans="1:17" ht="14.4" customHeight="1" x14ac:dyDescent="0.3">
      <c r="A577" s="525" t="s">
        <v>2654</v>
      </c>
      <c r="B577" s="526" t="s">
        <v>2194</v>
      </c>
      <c r="C577" s="526" t="s">
        <v>2166</v>
      </c>
      <c r="D577" s="526" t="s">
        <v>2470</v>
      </c>
      <c r="E577" s="526" t="s">
        <v>2471</v>
      </c>
      <c r="F577" s="530">
        <v>36</v>
      </c>
      <c r="G577" s="530">
        <v>13710.96</v>
      </c>
      <c r="H577" s="530">
        <v>1.8</v>
      </c>
      <c r="I577" s="530">
        <v>380.85999999999996</v>
      </c>
      <c r="J577" s="530">
        <v>20</v>
      </c>
      <c r="K577" s="530">
        <v>7617.1999999999989</v>
      </c>
      <c r="L577" s="530">
        <v>1</v>
      </c>
      <c r="M577" s="530">
        <v>380.85999999999996</v>
      </c>
      <c r="N577" s="530">
        <v>30</v>
      </c>
      <c r="O577" s="530">
        <v>11425.8</v>
      </c>
      <c r="P577" s="544">
        <v>1.5000000000000002</v>
      </c>
      <c r="Q577" s="531">
        <v>380.85999999999996</v>
      </c>
    </row>
    <row r="578" spans="1:17" ht="14.4" customHeight="1" x14ac:dyDescent="0.3">
      <c r="A578" s="525" t="s">
        <v>2654</v>
      </c>
      <c r="B578" s="526" t="s">
        <v>2194</v>
      </c>
      <c r="C578" s="526" t="s">
        <v>2166</v>
      </c>
      <c r="D578" s="526" t="s">
        <v>2472</v>
      </c>
      <c r="E578" s="526" t="s">
        <v>2473</v>
      </c>
      <c r="F578" s="530">
        <v>1</v>
      </c>
      <c r="G578" s="530">
        <v>38086.36</v>
      </c>
      <c r="H578" s="530">
        <v>1</v>
      </c>
      <c r="I578" s="530">
        <v>38086.36</v>
      </c>
      <c r="J578" s="530">
        <v>1</v>
      </c>
      <c r="K578" s="530">
        <v>38086.36</v>
      </c>
      <c r="L578" s="530">
        <v>1</v>
      </c>
      <c r="M578" s="530">
        <v>38086.36</v>
      </c>
      <c r="N578" s="530"/>
      <c r="O578" s="530"/>
      <c r="P578" s="544"/>
      <c r="Q578" s="531"/>
    </row>
    <row r="579" spans="1:17" ht="14.4" customHeight="1" x14ac:dyDescent="0.3">
      <c r="A579" s="525" t="s">
        <v>2654</v>
      </c>
      <c r="B579" s="526" t="s">
        <v>2194</v>
      </c>
      <c r="C579" s="526" t="s">
        <v>2166</v>
      </c>
      <c r="D579" s="526" t="s">
        <v>2695</v>
      </c>
      <c r="E579" s="526" t="s">
        <v>2696</v>
      </c>
      <c r="F579" s="530"/>
      <c r="G579" s="530"/>
      <c r="H579" s="530"/>
      <c r="I579" s="530"/>
      <c r="J579" s="530">
        <v>1</v>
      </c>
      <c r="K579" s="530">
        <v>28560</v>
      </c>
      <c r="L579" s="530">
        <v>1</v>
      </c>
      <c r="M579" s="530">
        <v>28560</v>
      </c>
      <c r="N579" s="530">
        <v>1</v>
      </c>
      <c r="O579" s="530">
        <v>28560</v>
      </c>
      <c r="P579" s="544">
        <v>1</v>
      </c>
      <c r="Q579" s="531">
        <v>28560</v>
      </c>
    </row>
    <row r="580" spans="1:17" ht="14.4" customHeight="1" x14ac:dyDescent="0.3">
      <c r="A580" s="525" t="s">
        <v>2654</v>
      </c>
      <c r="B580" s="526" t="s">
        <v>2194</v>
      </c>
      <c r="C580" s="526" t="s">
        <v>2166</v>
      </c>
      <c r="D580" s="526" t="s">
        <v>2697</v>
      </c>
      <c r="E580" s="526" t="s">
        <v>2698</v>
      </c>
      <c r="F580" s="530">
        <v>4</v>
      </c>
      <c r="G580" s="530">
        <v>29945.52</v>
      </c>
      <c r="H580" s="530">
        <v>2</v>
      </c>
      <c r="I580" s="530">
        <v>7486.38</v>
      </c>
      <c r="J580" s="530">
        <v>2</v>
      </c>
      <c r="K580" s="530">
        <v>14972.76</v>
      </c>
      <c r="L580" s="530">
        <v>1</v>
      </c>
      <c r="M580" s="530">
        <v>7486.38</v>
      </c>
      <c r="N580" s="530"/>
      <c r="O580" s="530"/>
      <c r="P580" s="544"/>
      <c r="Q580" s="531"/>
    </row>
    <row r="581" spans="1:17" ht="14.4" customHeight="1" x14ac:dyDescent="0.3">
      <c r="A581" s="525" t="s">
        <v>2654</v>
      </c>
      <c r="B581" s="526" t="s">
        <v>2194</v>
      </c>
      <c r="C581" s="526" t="s">
        <v>2166</v>
      </c>
      <c r="D581" s="526" t="s">
        <v>2699</v>
      </c>
      <c r="E581" s="526" t="s">
        <v>2700</v>
      </c>
      <c r="F581" s="530">
        <v>8</v>
      </c>
      <c r="G581" s="530">
        <v>1772998.48</v>
      </c>
      <c r="H581" s="530">
        <v>4</v>
      </c>
      <c r="I581" s="530">
        <v>221624.81</v>
      </c>
      <c r="J581" s="530">
        <v>2</v>
      </c>
      <c r="K581" s="530">
        <v>443249.62</v>
      </c>
      <c r="L581" s="530">
        <v>1</v>
      </c>
      <c r="M581" s="530">
        <v>221624.81</v>
      </c>
      <c r="N581" s="530">
        <v>2</v>
      </c>
      <c r="O581" s="530">
        <v>443249.62</v>
      </c>
      <c r="P581" s="544">
        <v>1</v>
      </c>
      <c r="Q581" s="531">
        <v>221624.81</v>
      </c>
    </row>
    <row r="582" spans="1:17" ht="14.4" customHeight="1" x14ac:dyDescent="0.3">
      <c r="A582" s="525" t="s">
        <v>2654</v>
      </c>
      <c r="B582" s="526" t="s">
        <v>2194</v>
      </c>
      <c r="C582" s="526" t="s">
        <v>2166</v>
      </c>
      <c r="D582" s="526" t="s">
        <v>2701</v>
      </c>
      <c r="E582" s="526" t="s">
        <v>2702</v>
      </c>
      <c r="F582" s="530">
        <v>5</v>
      </c>
      <c r="G582" s="530">
        <v>571279.4</v>
      </c>
      <c r="H582" s="530">
        <v>0.33333333333333331</v>
      </c>
      <c r="I582" s="530">
        <v>114255.88</v>
      </c>
      <c r="J582" s="530">
        <v>15</v>
      </c>
      <c r="K582" s="530">
        <v>1713838.2000000002</v>
      </c>
      <c r="L582" s="530">
        <v>1</v>
      </c>
      <c r="M582" s="530">
        <v>114255.88000000002</v>
      </c>
      <c r="N582" s="530">
        <v>12</v>
      </c>
      <c r="O582" s="530">
        <v>1268240.28</v>
      </c>
      <c r="P582" s="544">
        <v>0.74000000700182778</v>
      </c>
      <c r="Q582" s="531">
        <v>105686.69</v>
      </c>
    </row>
    <row r="583" spans="1:17" ht="14.4" customHeight="1" x14ac:dyDescent="0.3">
      <c r="A583" s="525" t="s">
        <v>2654</v>
      </c>
      <c r="B583" s="526" t="s">
        <v>2194</v>
      </c>
      <c r="C583" s="526" t="s">
        <v>2166</v>
      </c>
      <c r="D583" s="526" t="s">
        <v>2703</v>
      </c>
      <c r="E583" s="526" t="s">
        <v>2704</v>
      </c>
      <c r="F583" s="530">
        <v>4</v>
      </c>
      <c r="G583" s="530">
        <v>227158.08</v>
      </c>
      <c r="H583" s="530">
        <v>2</v>
      </c>
      <c r="I583" s="530">
        <v>56789.52</v>
      </c>
      <c r="J583" s="530">
        <v>2</v>
      </c>
      <c r="K583" s="530">
        <v>113579.04</v>
      </c>
      <c r="L583" s="530">
        <v>1</v>
      </c>
      <c r="M583" s="530">
        <v>56789.52</v>
      </c>
      <c r="N583" s="530">
        <v>4</v>
      </c>
      <c r="O583" s="530">
        <v>227158.08</v>
      </c>
      <c r="P583" s="544">
        <v>2</v>
      </c>
      <c r="Q583" s="531">
        <v>56789.52</v>
      </c>
    </row>
    <row r="584" spans="1:17" ht="14.4" customHeight="1" x14ac:dyDescent="0.3">
      <c r="A584" s="525" t="s">
        <v>2654</v>
      </c>
      <c r="B584" s="526" t="s">
        <v>2194</v>
      </c>
      <c r="C584" s="526" t="s">
        <v>2166</v>
      </c>
      <c r="D584" s="526" t="s">
        <v>2480</v>
      </c>
      <c r="E584" s="526" t="s">
        <v>2481</v>
      </c>
      <c r="F584" s="530"/>
      <c r="G584" s="530"/>
      <c r="H584" s="530"/>
      <c r="I584" s="530"/>
      <c r="J584" s="530">
        <v>2</v>
      </c>
      <c r="K584" s="530">
        <v>60270</v>
      </c>
      <c r="L584" s="530">
        <v>1</v>
      </c>
      <c r="M584" s="530">
        <v>30135</v>
      </c>
      <c r="N584" s="530"/>
      <c r="O584" s="530"/>
      <c r="P584" s="544"/>
      <c r="Q584" s="531"/>
    </row>
    <row r="585" spans="1:17" ht="14.4" customHeight="1" x14ac:dyDescent="0.3">
      <c r="A585" s="525" t="s">
        <v>2654</v>
      </c>
      <c r="B585" s="526" t="s">
        <v>2194</v>
      </c>
      <c r="C585" s="526" t="s">
        <v>2166</v>
      </c>
      <c r="D585" s="526" t="s">
        <v>2482</v>
      </c>
      <c r="E585" s="526" t="s">
        <v>2483</v>
      </c>
      <c r="F585" s="530">
        <v>1</v>
      </c>
      <c r="G585" s="530">
        <v>17527.810000000001</v>
      </c>
      <c r="H585" s="530">
        <v>0.125</v>
      </c>
      <c r="I585" s="530">
        <v>17527.810000000001</v>
      </c>
      <c r="J585" s="530">
        <v>8</v>
      </c>
      <c r="K585" s="530">
        <v>140222.48000000001</v>
      </c>
      <c r="L585" s="530">
        <v>1</v>
      </c>
      <c r="M585" s="530">
        <v>17527.810000000001</v>
      </c>
      <c r="N585" s="530">
        <v>3</v>
      </c>
      <c r="O585" s="530">
        <v>52583.430000000008</v>
      </c>
      <c r="P585" s="544">
        <v>0.375</v>
      </c>
      <c r="Q585" s="531">
        <v>17527.810000000001</v>
      </c>
    </row>
    <row r="586" spans="1:17" ht="14.4" customHeight="1" x14ac:dyDescent="0.3">
      <c r="A586" s="525" t="s">
        <v>2654</v>
      </c>
      <c r="B586" s="526" t="s">
        <v>2194</v>
      </c>
      <c r="C586" s="526" t="s">
        <v>2166</v>
      </c>
      <c r="D586" s="526" t="s">
        <v>2638</v>
      </c>
      <c r="E586" s="526" t="s">
        <v>2639</v>
      </c>
      <c r="F586" s="530">
        <v>8</v>
      </c>
      <c r="G586" s="530">
        <v>370477.42</v>
      </c>
      <c r="H586" s="530"/>
      <c r="I586" s="530">
        <v>46309.677499999998</v>
      </c>
      <c r="J586" s="530"/>
      <c r="K586" s="530"/>
      <c r="L586" s="530"/>
      <c r="M586" s="530"/>
      <c r="N586" s="530"/>
      <c r="O586" s="530"/>
      <c r="P586" s="544"/>
      <c r="Q586" s="531"/>
    </row>
    <row r="587" spans="1:17" ht="14.4" customHeight="1" x14ac:dyDescent="0.3">
      <c r="A587" s="525" t="s">
        <v>2654</v>
      </c>
      <c r="B587" s="526" t="s">
        <v>2194</v>
      </c>
      <c r="C587" s="526" t="s">
        <v>2166</v>
      </c>
      <c r="D587" s="526" t="s">
        <v>2484</v>
      </c>
      <c r="E587" s="526" t="s">
        <v>2485</v>
      </c>
      <c r="F587" s="530">
        <v>7</v>
      </c>
      <c r="G587" s="530">
        <v>2170</v>
      </c>
      <c r="H587" s="530">
        <v>0.33333333333333331</v>
      </c>
      <c r="I587" s="530">
        <v>310</v>
      </c>
      <c r="J587" s="530">
        <v>21</v>
      </c>
      <c r="K587" s="530">
        <v>6510</v>
      </c>
      <c r="L587" s="530">
        <v>1</v>
      </c>
      <c r="M587" s="530">
        <v>310</v>
      </c>
      <c r="N587" s="530">
        <v>19</v>
      </c>
      <c r="O587" s="530">
        <v>5890</v>
      </c>
      <c r="P587" s="544">
        <v>0.90476190476190477</v>
      </c>
      <c r="Q587" s="531">
        <v>310</v>
      </c>
    </row>
    <row r="588" spans="1:17" ht="14.4" customHeight="1" x14ac:dyDescent="0.3">
      <c r="A588" s="525" t="s">
        <v>2654</v>
      </c>
      <c r="B588" s="526" t="s">
        <v>2194</v>
      </c>
      <c r="C588" s="526" t="s">
        <v>2166</v>
      </c>
      <c r="D588" s="526" t="s">
        <v>2486</v>
      </c>
      <c r="E588" s="526" t="s">
        <v>2487</v>
      </c>
      <c r="F588" s="530">
        <v>5</v>
      </c>
      <c r="G588" s="530">
        <v>3292</v>
      </c>
      <c r="H588" s="530"/>
      <c r="I588" s="530">
        <v>658.4</v>
      </c>
      <c r="J588" s="530"/>
      <c r="K588" s="530"/>
      <c r="L588" s="530"/>
      <c r="M588" s="530"/>
      <c r="N588" s="530">
        <v>3</v>
      </c>
      <c r="O588" s="530">
        <v>1975.1999999999998</v>
      </c>
      <c r="P588" s="544"/>
      <c r="Q588" s="531">
        <v>658.4</v>
      </c>
    </row>
    <row r="589" spans="1:17" ht="14.4" customHeight="1" x14ac:dyDescent="0.3">
      <c r="A589" s="525" t="s">
        <v>2654</v>
      </c>
      <c r="B589" s="526" t="s">
        <v>2194</v>
      </c>
      <c r="C589" s="526" t="s">
        <v>2166</v>
      </c>
      <c r="D589" s="526" t="s">
        <v>2705</v>
      </c>
      <c r="E589" s="526" t="s">
        <v>2386</v>
      </c>
      <c r="F589" s="530"/>
      <c r="G589" s="530"/>
      <c r="H589" s="530"/>
      <c r="I589" s="530"/>
      <c r="J589" s="530"/>
      <c r="K589" s="530"/>
      <c r="L589" s="530"/>
      <c r="M589" s="530"/>
      <c r="N589" s="530">
        <v>3</v>
      </c>
      <c r="O589" s="530">
        <v>10702.74</v>
      </c>
      <c r="P589" s="544"/>
      <c r="Q589" s="531">
        <v>3567.58</v>
      </c>
    </row>
    <row r="590" spans="1:17" ht="14.4" customHeight="1" x14ac:dyDescent="0.3">
      <c r="A590" s="525" t="s">
        <v>2654</v>
      </c>
      <c r="B590" s="526" t="s">
        <v>2194</v>
      </c>
      <c r="C590" s="526" t="s">
        <v>2166</v>
      </c>
      <c r="D590" s="526" t="s">
        <v>2706</v>
      </c>
      <c r="E590" s="526" t="s">
        <v>2707</v>
      </c>
      <c r="F590" s="530">
        <v>1</v>
      </c>
      <c r="G590" s="530">
        <v>55236.11</v>
      </c>
      <c r="H590" s="530"/>
      <c r="I590" s="530">
        <v>55236.11</v>
      </c>
      <c r="J590" s="530"/>
      <c r="K590" s="530"/>
      <c r="L590" s="530"/>
      <c r="M590" s="530"/>
      <c r="N590" s="530"/>
      <c r="O590" s="530"/>
      <c r="P590" s="544"/>
      <c r="Q590" s="531"/>
    </row>
    <row r="591" spans="1:17" ht="14.4" customHeight="1" x14ac:dyDescent="0.3">
      <c r="A591" s="525" t="s">
        <v>2654</v>
      </c>
      <c r="B591" s="526" t="s">
        <v>2194</v>
      </c>
      <c r="C591" s="526" t="s">
        <v>2166</v>
      </c>
      <c r="D591" s="526" t="s">
        <v>2708</v>
      </c>
      <c r="E591" s="526" t="s">
        <v>2709</v>
      </c>
      <c r="F591" s="530">
        <v>1</v>
      </c>
      <c r="G591" s="530">
        <v>40000</v>
      </c>
      <c r="H591" s="530"/>
      <c r="I591" s="530">
        <v>40000</v>
      </c>
      <c r="J591" s="530"/>
      <c r="K591" s="530"/>
      <c r="L591" s="530"/>
      <c r="M591" s="530"/>
      <c r="N591" s="530"/>
      <c r="O591" s="530"/>
      <c r="P591" s="544"/>
      <c r="Q591" s="531"/>
    </row>
    <row r="592" spans="1:17" ht="14.4" customHeight="1" x14ac:dyDescent="0.3">
      <c r="A592" s="525" t="s">
        <v>2654</v>
      </c>
      <c r="B592" s="526" t="s">
        <v>2194</v>
      </c>
      <c r="C592" s="526" t="s">
        <v>2166</v>
      </c>
      <c r="D592" s="526" t="s">
        <v>2710</v>
      </c>
      <c r="E592" s="526" t="s">
        <v>2692</v>
      </c>
      <c r="F592" s="530">
        <v>3</v>
      </c>
      <c r="G592" s="530">
        <v>50856.899999999994</v>
      </c>
      <c r="H592" s="530">
        <v>1</v>
      </c>
      <c r="I592" s="530">
        <v>16952.3</v>
      </c>
      <c r="J592" s="530">
        <v>3</v>
      </c>
      <c r="K592" s="530">
        <v>50856.899999999994</v>
      </c>
      <c r="L592" s="530">
        <v>1</v>
      </c>
      <c r="M592" s="530">
        <v>16952.3</v>
      </c>
      <c r="N592" s="530">
        <v>2</v>
      </c>
      <c r="O592" s="530">
        <v>33904.6</v>
      </c>
      <c r="P592" s="544">
        <v>0.66666666666666674</v>
      </c>
      <c r="Q592" s="531">
        <v>16952.3</v>
      </c>
    </row>
    <row r="593" spans="1:17" ht="14.4" customHeight="1" x14ac:dyDescent="0.3">
      <c r="A593" s="525" t="s">
        <v>2654</v>
      </c>
      <c r="B593" s="526" t="s">
        <v>2194</v>
      </c>
      <c r="C593" s="526" t="s">
        <v>2166</v>
      </c>
      <c r="D593" s="526" t="s">
        <v>2488</v>
      </c>
      <c r="E593" s="526" t="s">
        <v>2489</v>
      </c>
      <c r="F593" s="530"/>
      <c r="G593" s="530"/>
      <c r="H593" s="530"/>
      <c r="I593" s="530"/>
      <c r="J593" s="530">
        <v>2</v>
      </c>
      <c r="K593" s="530">
        <v>4987.18</v>
      </c>
      <c r="L593" s="530">
        <v>1</v>
      </c>
      <c r="M593" s="530">
        <v>2493.59</v>
      </c>
      <c r="N593" s="530"/>
      <c r="O593" s="530"/>
      <c r="P593" s="544"/>
      <c r="Q593" s="531"/>
    </row>
    <row r="594" spans="1:17" ht="14.4" customHeight="1" x14ac:dyDescent="0.3">
      <c r="A594" s="525" t="s">
        <v>2654</v>
      </c>
      <c r="B594" s="526" t="s">
        <v>2194</v>
      </c>
      <c r="C594" s="526" t="s">
        <v>2166</v>
      </c>
      <c r="D594" s="526" t="s">
        <v>2711</v>
      </c>
      <c r="E594" s="526" t="s">
        <v>2712</v>
      </c>
      <c r="F594" s="530">
        <v>2</v>
      </c>
      <c r="G594" s="530">
        <v>8270.18</v>
      </c>
      <c r="H594" s="530">
        <v>0.5</v>
      </c>
      <c r="I594" s="530">
        <v>4135.09</v>
      </c>
      <c r="J594" s="530">
        <v>4</v>
      </c>
      <c r="K594" s="530">
        <v>16540.36</v>
      </c>
      <c r="L594" s="530">
        <v>1</v>
      </c>
      <c r="M594" s="530">
        <v>4135.09</v>
      </c>
      <c r="N594" s="530">
        <v>4</v>
      </c>
      <c r="O594" s="530">
        <v>16540.36</v>
      </c>
      <c r="P594" s="544">
        <v>1</v>
      </c>
      <c r="Q594" s="531">
        <v>4135.09</v>
      </c>
    </row>
    <row r="595" spans="1:17" ht="14.4" customHeight="1" x14ac:dyDescent="0.3">
      <c r="A595" s="525" t="s">
        <v>2654</v>
      </c>
      <c r="B595" s="526" t="s">
        <v>2194</v>
      </c>
      <c r="C595" s="526" t="s">
        <v>2166</v>
      </c>
      <c r="D595" s="526" t="s">
        <v>2492</v>
      </c>
      <c r="E595" s="526" t="s">
        <v>2396</v>
      </c>
      <c r="F595" s="530"/>
      <c r="G595" s="530"/>
      <c r="H595" s="530"/>
      <c r="I595" s="530"/>
      <c r="J595" s="530">
        <v>2</v>
      </c>
      <c r="K595" s="530">
        <v>17073.099999999999</v>
      </c>
      <c r="L595" s="530">
        <v>1</v>
      </c>
      <c r="M595" s="530">
        <v>8536.5499999999993</v>
      </c>
      <c r="N595" s="530">
        <v>2</v>
      </c>
      <c r="O595" s="530">
        <v>17073.099999999999</v>
      </c>
      <c r="P595" s="544">
        <v>1</v>
      </c>
      <c r="Q595" s="531">
        <v>8536.5499999999993</v>
      </c>
    </row>
    <row r="596" spans="1:17" ht="14.4" customHeight="1" x14ac:dyDescent="0.3">
      <c r="A596" s="525" t="s">
        <v>2654</v>
      </c>
      <c r="B596" s="526" t="s">
        <v>2194</v>
      </c>
      <c r="C596" s="526" t="s">
        <v>2166</v>
      </c>
      <c r="D596" s="526" t="s">
        <v>2576</v>
      </c>
      <c r="E596" s="526" t="s">
        <v>2577</v>
      </c>
      <c r="F596" s="530"/>
      <c r="G596" s="530"/>
      <c r="H596" s="530"/>
      <c r="I596" s="530"/>
      <c r="J596" s="530">
        <v>4</v>
      </c>
      <c r="K596" s="530">
        <v>176285.44</v>
      </c>
      <c r="L596" s="530">
        <v>1</v>
      </c>
      <c r="M596" s="530">
        <v>44071.360000000001</v>
      </c>
      <c r="N596" s="530">
        <v>11</v>
      </c>
      <c r="O596" s="530">
        <v>484784.95999999996</v>
      </c>
      <c r="P596" s="544">
        <v>2.7499999999999996</v>
      </c>
      <c r="Q596" s="531">
        <v>44071.359999999993</v>
      </c>
    </row>
    <row r="597" spans="1:17" ht="14.4" customHeight="1" x14ac:dyDescent="0.3">
      <c r="A597" s="525" t="s">
        <v>2654</v>
      </c>
      <c r="B597" s="526" t="s">
        <v>2194</v>
      </c>
      <c r="C597" s="526" t="s">
        <v>2166</v>
      </c>
      <c r="D597" s="526" t="s">
        <v>2713</v>
      </c>
      <c r="E597" s="526" t="s">
        <v>2579</v>
      </c>
      <c r="F597" s="530"/>
      <c r="G597" s="530"/>
      <c r="H597" s="530"/>
      <c r="I597" s="530"/>
      <c r="J597" s="530"/>
      <c r="K597" s="530"/>
      <c r="L597" s="530"/>
      <c r="M597" s="530"/>
      <c r="N597" s="530">
        <v>3</v>
      </c>
      <c r="O597" s="530">
        <v>213000</v>
      </c>
      <c r="P597" s="544"/>
      <c r="Q597" s="531">
        <v>71000</v>
      </c>
    </row>
    <row r="598" spans="1:17" ht="14.4" customHeight="1" x14ac:dyDescent="0.3">
      <c r="A598" s="525" t="s">
        <v>2654</v>
      </c>
      <c r="B598" s="526" t="s">
        <v>2194</v>
      </c>
      <c r="C598" s="526" t="s">
        <v>2166</v>
      </c>
      <c r="D598" s="526" t="s">
        <v>2714</v>
      </c>
      <c r="E598" s="526" t="s">
        <v>2715</v>
      </c>
      <c r="F598" s="530"/>
      <c r="G598" s="530"/>
      <c r="H598" s="530"/>
      <c r="I598" s="530"/>
      <c r="J598" s="530">
        <v>4</v>
      </c>
      <c r="K598" s="530">
        <v>138600</v>
      </c>
      <c r="L598" s="530">
        <v>1</v>
      </c>
      <c r="M598" s="530">
        <v>34650</v>
      </c>
      <c r="N598" s="530">
        <v>4</v>
      </c>
      <c r="O598" s="530">
        <v>138600</v>
      </c>
      <c r="P598" s="544">
        <v>1</v>
      </c>
      <c r="Q598" s="531">
        <v>34650</v>
      </c>
    </row>
    <row r="599" spans="1:17" ht="14.4" customHeight="1" x14ac:dyDescent="0.3">
      <c r="A599" s="525" t="s">
        <v>2654</v>
      </c>
      <c r="B599" s="526" t="s">
        <v>2194</v>
      </c>
      <c r="C599" s="526" t="s">
        <v>2166</v>
      </c>
      <c r="D599" s="526" t="s">
        <v>2578</v>
      </c>
      <c r="E599" s="526" t="s">
        <v>2579</v>
      </c>
      <c r="F599" s="530"/>
      <c r="G599" s="530"/>
      <c r="H599" s="530"/>
      <c r="I599" s="530"/>
      <c r="J599" s="530"/>
      <c r="K599" s="530"/>
      <c r="L599" s="530"/>
      <c r="M599" s="530"/>
      <c r="N599" s="530">
        <v>3</v>
      </c>
      <c r="O599" s="530">
        <v>225000</v>
      </c>
      <c r="P599" s="544"/>
      <c r="Q599" s="531">
        <v>75000</v>
      </c>
    </row>
    <row r="600" spans="1:17" ht="14.4" customHeight="1" x14ac:dyDescent="0.3">
      <c r="A600" s="525" t="s">
        <v>2654</v>
      </c>
      <c r="B600" s="526" t="s">
        <v>2194</v>
      </c>
      <c r="C600" s="526" t="s">
        <v>2166</v>
      </c>
      <c r="D600" s="526" t="s">
        <v>2716</v>
      </c>
      <c r="E600" s="526" t="s">
        <v>2717</v>
      </c>
      <c r="F600" s="530"/>
      <c r="G600" s="530"/>
      <c r="H600" s="530"/>
      <c r="I600" s="530"/>
      <c r="J600" s="530">
        <v>1</v>
      </c>
      <c r="K600" s="530">
        <v>88685.78</v>
      </c>
      <c r="L600" s="530">
        <v>1</v>
      </c>
      <c r="M600" s="530">
        <v>88685.78</v>
      </c>
      <c r="N600" s="530"/>
      <c r="O600" s="530"/>
      <c r="P600" s="544"/>
      <c r="Q600" s="531"/>
    </row>
    <row r="601" spans="1:17" ht="14.4" customHeight="1" x14ac:dyDescent="0.3">
      <c r="A601" s="525" t="s">
        <v>2654</v>
      </c>
      <c r="B601" s="526" t="s">
        <v>2194</v>
      </c>
      <c r="C601" s="526" t="s">
        <v>2166</v>
      </c>
      <c r="D601" s="526" t="s">
        <v>2718</v>
      </c>
      <c r="E601" s="526" t="s">
        <v>2719</v>
      </c>
      <c r="F601" s="530"/>
      <c r="G601" s="530"/>
      <c r="H601" s="530"/>
      <c r="I601" s="530"/>
      <c r="J601" s="530">
        <v>2</v>
      </c>
      <c r="K601" s="530">
        <v>189834.64</v>
      </c>
      <c r="L601" s="530">
        <v>1</v>
      </c>
      <c r="M601" s="530">
        <v>94917.32</v>
      </c>
      <c r="N601" s="530">
        <v>1</v>
      </c>
      <c r="O601" s="530">
        <v>94917.32</v>
      </c>
      <c r="P601" s="544">
        <v>0.5</v>
      </c>
      <c r="Q601" s="531">
        <v>94917.32</v>
      </c>
    </row>
    <row r="602" spans="1:17" ht="14.4" customHeight="1" x14ac:dyDescent="0.3">
      <c r="A602" s="525" t="s">
        <v>2654</v>
      </c>
      <c r="B602" s="526" t="s">
        <v>2194</v>
      </c>
      <c r="C602" s="526" t="s">
        <v>2166</v>
      </c>
      <c r="D602" s="526" t="s">
        <v>2720</v>
      </c>
      <c r="E602" s="526" t="s">
        <v>2721</v>
      </c>
      <c r="F602" s="530"/>
      <c r="G602" s="530"/>
      <c r="H602" s="530"/>
      <c r="I602" s="530"/>
      <c r="J602" s="530">
        <v>3</v>
      </c>
      <c r="K602" s="530">
        <v>108675</v>
      </c>
      <c r="L602" s="530">
        <v>1</v>
      </c>
      <c r="M602" s="530">
        <v>36225</v>
      </c>
      <c r="N602" s="530"/>
      <c r="O602" s="530"/>
      <c r="P602" s="544"/>
      <c r="Q602" s="531"/>
    </row>
    <row r="603" spans="1:17" ht="14.4" customHeight="1" x14ac:dyDescent="0.3">
      <c r="A603" s="525" t="s">
        <v>2654</v>
      </c>
      <c r="B603" s="526" t="s">
        <v>2194</v>
      </c>
      <c r="C603" s="526" t="s">
        <v>2166</v>
      </c>
      <c r="D603" s="526" t="s">
        <v>2722</v>
      </c>
      <c r="E603" s="526" t="s">
        <v>2723</v>
      </c>
      <c r="F603" s="530"/>
      <c r="G603" s="530"/>
      <c r="H603" s="530"/>
      <c r="I603" s="530"/>
      <c r="J603" s="530">
        <v>1</v>
      </c>
      <c r="K603" s="530">
        <v>29653.88</v>
      </c>
      <c r="L603" s="530">
        <v>1</v>
      </c>
      <c r="M603" s="530">
        <v>29653.88</v>
      </c>
      <c r="N603" s="530"/>
      <c r="O603" s="530"/>
      <c r="P603" s="544"/>
      <c r="Q603" s="531"/>
    </row>
    <row r="604" spans="1:17" ht="14.4" customHeight="1" x14ac:dyDescent="0.3">
      <c r="A604" s="525" t="s">
        <v>2654</v>
      </c>
      <c r="B604" s="526" t="s">
        <v>2194</v>
      </c>
      <c r="C604" s="526" t="s">
        <v>2166</v>
      </c>
      <c r="D604" s="526" t="s">
        <v>2724</v>
      </c>
      <c r="E604" s="526" t="s">
        <v>2725</v>
      </c>
      <c r="F604" s="530"/>
      <c r="G604" s="530"/>
      <c r="H604" s="530"/>
      <c r="I604" s="530"/>
      <c r="J604" s="530">
        <v>1</v>
      </c>
      <c r="K604" s="530">
        <v>46900.639999999999</v>
      </c>
      <c r="L604" s="530">
        <v>1</v>
      </c>
      <c r="M604" s="530">
        <v>46900.639999999999</v>
      </c>
      <c r="N604" s="530"/>
      <c r="O604" s="530"/>
      <c r="P604" s="544"/>
      <c r="Q604" s="531"/>
    </row>
    <row r="605" spans="1:17" ht="14.4" customHeight="1" x14ac:dyDescent="0.3">
      <c r="A605" s="525" t="s">
        <v>2654</v>
      </c>
      <c r="B605" s="526" t="s">
        <v>2194</v>
      </c>
      <c r="C605" s="526" t="s">
        <v>2166</v>
      </c>
      <c r="D605" s="526" t="s">
        <v>2726</v>
      </c>
      <c r="E605" s="526" t="s">
        <v>2727</v>
      </c>
      <c r="F605" s="530"/>
      <c r="G605" s="530"/>
      <c r="H605" s="530"/>
      <c r="I605" s="530"/>
      <c r="J605" s="530">
        <v>1</v>
      </c>
      <c r="K605" s="530">
        <v>902.47</v>
      </c>
      <c r="L605" s="530">
        <v>1</v>
      </c>
      <c r="M605" s="530">
        <v>902.47</v>
      </c>
      <c r="N605" s="530"/>
      <c r="O605" s="530"/>
      <c r="P605" s="544"/>
      <c r="Q605" s="531"/>
    </row>
    <row r="606" spans="1:17" ht="14.4" customHeight="1" x14ac:dyDescent="0.3">
      <c r="A606" s="525" t="s">
        <v>2654</v>
      </c>
      <c r="B606" s="526" t="s">
        <v>2194</v>
      </c>
      <c r="C606" s="526" t="s">
        <v>2166</v>
      </c>
      <c r="D606" s="526" t="s">
        <v>2728</v>
      </c>
      <c r="E606" s="526" t="s">
        <v>2729</v>
      </c>
      <c r="F606" s="530"/>
      <c r="G606" s="530"/>
      <c r="H606" s="530"/>
      <c r="I606" s="530"/>
      <c r="J606" s="530">
        <v>1</v>
      </c>
      <c r="K606" s="530">
        <v>2746.99</v>
      </c>
      <c r="L606" s="530">
        <v>1</v>
      </c>
      <c r="M606" s="530">
        <v>2746.99</v>
      </c>
      <c r="N606" s="530"/>
      <c r="O606" s="530"/>
      <c r="P606" s="544"/>
      <c r="Q606" s="531"/>
    </row>
    <row r="607" spans="1:17" ht="14.4" customHeight="1" x14ac:dyDescent="0.3">
      <c r="A607" s="525" t="s">
        <v>2654</v>
      </c>
      <c r="B607" s="526" t="s">
        <v>2194</v>
      </c>
      <c r="C607" s="526" t="s">
        <v>2166</v>
      </c>
      <c r="D607" s="526" t="s">
        <v>2495</v>
      </c>
      <c r="E607" s="526" t="s">
        <v>2391</v>
      </c>
      <c r="F607" s="530"/>
      <c r="G607" s="530"/>
      <c r="H607" s="530"/>
      <c r="I607" s="530"/>
      <c r="J607" s="530"/>
      <c r="K607" s="530"/>
      <c r="L607" s="530"/>
      <c r="M607" s="530"/>
      <c r="N607" s="530">
        <v>4</v>
      </c>
      <c r="O607" s="530">
        <v>7728.3600000000006</v>
      </c>
      <c r="P607" s="544"/>
      <c r="Q607" s="531">
        <v>1932.0900000000001</v>
      </c>
    </row>
    <row r="608" spans="1:17" ht="14.4" customHeight="1" x14ac:dyDescent="0.3">
      <c r="A608" s="525" t="s">
        <v>2654</v>
      </c>
      <c r="B608" s="526" t="s">
        <v>2194</v>
      </c>
      <c r="C608" s="526" t="s">
        <v>2166</v>
      </c>
      <c r="D608" s="526" t="s">
        <v>2580</v>
      </c>
      <c r="E608" s="526" t="s">
        <v>2581</v>
      </c>
      <c r="F608" s="530"/>
      <c r="G608" s="530"/>
      <c r="H608" s="530"/>
      <c r="I608" s="530"/>
      <c r="J608" s="530"/>
      <c r="K608" s="530"/>
      <c r="L608" s="530"/>
      <c r="M608" s="530"/>
      <c r="N608" s="530">
        <v>1</v>
      </c>
      <c r="O608" s="530">
        <v>26500</v>
      </c>
      <c r="P608" s="544"/>
      <c r="Q608" s="531">
        <v>26500</v>
      </c>
    </row>
    <row r="609" spans="1:17" ht="14.4" customHeight="1" x14ac:dyDescent="0.3">
      <c r="A609" s="525" t="s">
        <v>2654</v>
      </c>
      <c r="B609" s="526" t="s">
        <v>2194</v>
      </c>
      <c r="C609" s="526" t="s">
        <v>2166</v>
      </c>
      <c r="D609" s="526" t="s">
        <v>2730</v>
      </c>
      <c r="E609" s="526" t="s">
        <v>2731</v>
      </c>
      <c r="F609" s="530"/>
      <c r="G609" s="530"/>
      <c r="H609" s="530"/>
      <c r="I609" s="530"/>
      <c r="J609" s="530"/>
      <c r="K609" s="530"/>
      <c r="L609" s="530"/>
      <c r="M609" s="530"/>
      <c r="N609" s="530">
        <v>2</v>
      </c>
      <c r="O609" s="530">
        <v>102289.1</v>
      </c>
      <c r="P609" s="544"/>
      <c r="Q609" s="531">
        <v>51144.55</v>
      </c>
    </row>
    <row r="610" spans="1:17" ht="14.4" customHeight="1" x14ac:dyDescent="0.3">
      <c r="A610" s="525" t="s">
        <v>2654</v>
      </c>
      <c r="B610" s="526" t="s">
        <v>2194</v>
      </c>
      <c r="C610" s="526" t="s">
        <v>2166</v>
      </c>
      <c r="D610" s="526" t="s">
        <v>2617</v>
      </c>
      <c r="E610" s="526" t="s">
        <v>2618</v>
      </c>
      <c r="F610" s="530"/>
      <c r="G610" s="530"/>
      <c r="H610" s="530"/>
      <c r="I610" s="530"/>
      <c r="J610" s="530"/>
      <c r="K610" s="530"/>
      <c r="L610" s="530"/>
      <c r="M610" s="530"/>
      <c r="N610" s="530">
        <v>1</v>
      </c>
      <c r="O610" s="530">
        <v>549</v>
      </c>
      <c r="P610" s="544"/>
      <c r="Q610" s="531">
        <v>549</v>
      </c>
    </row>
    <row r="611" spans="1:17" ht="14.4" customHeight="1" x14ac:dyDescent="0.3">
      <c r="A611" s="525" t="s">
        <v>2654</v>
      </c>
      <c r="B611" s="526" t="s">
        <v>2194</v>
      </c>
      <c r="C611" s="526" t="s">
        <v>2166</v>
      </c>
      <c r="D611" s="526" t="s">
        <v>2498</v>
      </c>
      <c r="E611" s="526" t="s">
        <v>2499</v>
      </c>
      <c r="F611" s="530"/>
      <c r="G611" s="530"/>
      <c r="H611" s="530"/>
      <c r="I611" s="530"/>
      <c r="J611" s="530"/>
      <c r="K611" s="530"/>
      <c r="L611" s="530"/>
      <c r="M611" s="530"/>
      <c r="N611" s="530">
        <v>1</v>
      </c>
      <c r="O611" s="530">
        <v>5652.12</v>
      </c>
      <c r="P611" s="544"/>
      <c r="Q611" s="531">
        <v>5652.12</v>
      </c>
    </row>
    <row r="612" spans="1:17" ht="14.4" customHeight="1" x14ac:dyDescent="0.3">
      <c r="A612" s="525" t="s">
        <v>2654</v>
      </c>
      <c r="B612" s="526" t="s">
        <v>2194</v>
      </c>
      <c r="C612" s="526" t="s">
        <v>2166</v>
      </c>
      <c r="D612" s="526" t="s">
        <v>2732</v>
      </c>
      <c r="E612" s="526" t="s">
        <v>2733</v>
      </c>
      <c r="F612" s="530"/>
      <c r="G612" s="530"/>
      <c r="H612" s="530"/>
      <c r="I612" s="530"/>
      <c r="J612" s="530"/>
      <c r="K612" s="530"/>
      <c r="L612" s="530"/>
      <c r="M612" s="530"/>
      <c r="N612" s="530">
        <v>1</v>
      </c>
      <c r="O612" s="530">
        <v>215415.58</v>
      </c>
      <c r="P612" s="544"/>
      <c r="Q612" s="531">
        <v>215415.58</v>
      </c>
    </row>
    <row r="613" spans="1:17" ht="14.4" customHeight="1" x14ac:dyDescent="0.3">
      <c r="A613" s="525" t="s">
        <v>2654</v>
      </c>
      <c r="B613" s="526" t="s">
        <v>2194</v>
      </c>
      <c r="C613" s="526" t="s">
        <v>2166</v>
      </c>
      <c r="D613" s="526" t="s">
        <v>2734</v>
      </c>
      <c r="E613" s="526" t="s">
        <v>2735</v>
      </c>
      <c r="F613" s="530"/>
      <c r="G613" s="530"/>
      <c r="H613" s="530"/>
      <c r="I613" s="530"/>
      <c r="J613" s="530"/>
      <c r="K613" s="530"/>
      <c r="L613" s="530"/>
      <c r="M613" s="530"/>
      <c r="N613" s="530">
        <v>1</v>
      </c>
      <c r="O613" s="530">
        <v>222254.17</v>
      </c>
      <c r="P613" s="544"/>
      <c r="Q613" s="531">
        <v>222254.17</v>
      </c>
    </row>
    <row r="614" spans="1:17" ht="14.4" customHeight="1" x14ac:dyDescent="0.3">
      <c r="A614" s="525" t="s">
        <v>2654</v>
      </c>
      <c r="B614" s="526" t="s">
        <v>2194</v>
      </c>
      <c r="C614" s="526" t="s">
        <v>2166</v>
      </c>
      <c r="D614" s="526" t="s">
        <v>2736</v>
      </c>
      <c r="E614" s="526" t="s">
        <v>2737</v>
      </c>
      <c r="F614" s="530"/>
      <c r="G614" s="530"/>
      <c r="H614" s="530"/>
      <c r="I614" s="530"/>
      <c r="J614" s="530"/>
      <c r="K614" s="530"/>
      <c r="L614" s="530"/>
      <c r="M614" s="530"/>
      <c r="N614" s="530">
        <v>1</v>
      </c>
      <c r="O614" s="530">
        <v>3535.24</v>
      </c>
      <c r="P614" s="544"/>
      <c r="Q614" s="531">
        <v>3535.24</v>
      </c>
    </row>
    <row r="615" spans="1:17" ht="14.4" customHeight="1" x14ac:dyDescent="0.3">
      <c r="A615" s="525" t="s">
        <v>2654</v>
      </c>
      <c r="B615" s="526" t="s">
        <v>2194</v>
      </c>
      <c r="C615" s="526" t="s">
        <v>2175</v>
      </c>
      <c r="D615" s="526" t="s">
        <v>2176</v>
      </c>
      <c r="E615" s="526" t="s">
        <v>2177</v>
      </c>
      <c r="F615" s="530"/>
      <c r="G615" s="530"/>
      <c r="H615" s="530"/>
      <c r="I615" s="530"/>
      <c r="J615" s="530">
        <v>1</v>
      </c>
      <c r="K615" s="530">
        <v>37</v>
      </c>
      <c r="L615" s="530">
        <v>1</v>
      </c>
      <c r="M615" s="530">
        <v>37</v>
      </c>
      <c r="N615" s="530"/>
      <c r="O615" s="530"/>
      <c r="P615" s="544"/>
      <c r="Q615" s="531"/>
    </row>
    <row r="616" spans="1:17" ht="14.4" customHeight="1" x14ac:dyDescent="0.3">
      <c r="A616" s="525" t="s">
        <v>2654</v>
      </c>
      <c r="B616" s="526" t="s">
        <v>2194</v>
      </c>
      <c r="C616" s="526" t="s">
        <v>2175</v>
      </c>
      <c r="D616" s="526" t="s">
        <v>2245</v>
      </c>
      <c r="E616" s="526" t="s">
        <v>2246</v>
      </c>
      <c r="F616" s="530"/>
      <c r="G616" s="530"/>
      <c r="H616" s="530"/>
      <c r="I616" s="530"/>
      <c r="J616" s="530">
        <v>1</v>
      </c>
      <c r="K616" s="530">
        <v>155</v>
      </c>
      <c r="L616" s="530">
        <v>1</v>
      </c>
      <c r="M616" s="530">
        <v>155</v>
      </c>
      <c r="N616" s="530"/>
      <c r="O616" s="530"/>
      <c r="P616" s="544"/>
      <c r="Q616" s="531"/>
    </row>
    <row r="617" spans="1:17" ht="14.4" customHeight="1" x14ac:dyDescent="0.3">
      <c r="A617" s="525" t="s">
        <v>2654</v>
      </c>
      <c r="B617" s="526" t="s">
        <v>2194</v>
      </c>
      <c r="C617" s="526" t="s">
        <v>2175</v>
      </c>
      <c r="D617" s="526" t="s">
        <v>2247</v>
      </c>
      <c r="E617" s="526" t="s">
        <v>2248</v>
      </c>
      <c r="F617" s="530"/>
      <c r="G617" s="530"/>
      <c r="H617" s="530"/>
      <c r="I617" s="530"/>
      <c r="J617" s="530">
        <v>4</v>
      </c>
      <c r="K617" s="530">
        <v>748</v>
      </c>
      <c r="L617" s="530">
        <v>1</v>
      </c>
      <c r="M617" s="530">
        <v>187</v>
      </c>
      <c r="N617" s="530">
        <v>1</v>
      </c>
      <c r="O617" s="530">
        <v>187</v>
      </c>
      <c r="P617" s="544">
        <v>0.25</v>
      </c>
      <c r="Q617" s="531">
        <v>187</v>
      </c>
    </row>
    <row r="618" spans="1:17" ht="14.4" customHeight="1" x14ac:dyDescent="0.3">
      <c r="A618" s="525" t="s">
        <v>2654</v>
      </c>
      <c r="B618" s="526" t="s">
        <v>2194</v>
      </c>
      <c r="C618" s="526" t="s">
        <v>2175</v>
      </c>
      <c r="D618" s="526" t="s">
        <v>2249</v>
      </c>
      <c r="E618" s="526" t="s">
        <v>2250</v>
      </c>
      <c r="F618" s="530">
        <v>2</v>
      </c>
      <c r="G618" s="530">
        <v>250</v>
      </c>
      <c r="H618" s="530">
        <v>0.9765625</v>
      </c>
      <c r="I618" s="530">
        <v>125</v>
      </c>
      <c r="J618" s="530">
        <v>2</v>
      </c>
      <c r="K618" s="530">
        <v>256</v>
      </c>
      <c r="L618" s="530">
        <v>1</v>
      </c>
      <c r="M618" s="530">
        <v>128</v>
      </c>
      <c r="N618" s="530"/>
      <c r="O618" s="530"/>
      <c r="P618" s="544"/>
      <c r="Q618" s="531"/>
    </row>
    <row r="619" spans="1:17" ht="14.4" customHeight="1" x14ac:dyDescent="0.3">
      <c r="A619" s="525" t="s">
        <v>2654</v>
      </c>
      <c r="B619" s="526" t="s">
        <v>2194</v>
      </c>
      <c r="C619" s="526" t="s">
        <v>2175</v>
      </c>
      <c r="D619" s="526" t="s">
        <v>2251</v>
      </c>
      <c r="E619" s="526" t="s">
        <v>2252</v>
      </c>
      <c r="F619" s="530">
        <v>4</v>
      </c>
      <c r="G619" s="530">
        <v>876</v>
      </c>
      <c r="H619" s="530">
        <v>0.43647234678624813</v>
      </c>
      <c r="I619" s="530">
        <v>219</v>
      </c>
      <c r="J619" s="530">
        <v>9</v>
      </c>
      <c r="K619" s="530">
        <v>2007</v>
      </c>
      <c r="L619" s="530">
        <v>1</v>
      </c>
      <c r="M619" s="530">
        <v>223</v>
      </c>
      <c r="N619" s="530">
        <v>3</v>
      </c>
      <c r="O619" s="530">
        <v>669</v>
      </c>
      <c r="P619" s="544">
        <v>0.33333333333333331</v>
      </c>
      <c r="Q619" s="531">
        <v>223</v>
      </c>
    </row>
    <row r="620" spans="1:17" ht="14.4" customHeight="1" x14ac:dyDescent="0.3">
      <c r="A620" s="525" t="s">
        <v>2654</v>
      </c>
      <c r="B620" s="526" t="s">
        <v>2194</v>
      </c>
      <c r="C620" s="526" t="s">
        <v>2175</v>
      </c>
      <c r="D620" s="526" t="s">
        <v>2257</v>
      </c>
      <c r="E620" s="526" t="s">
        <v>2258</v>
      </c>
      <c r="F620" s="530">
        <v>2</v>
      </c>
      <c r="G620" s="530">
        <v>442</v>
      </c>
      <c r="H620" s="530">
        <v>0.65481481481481485</v>
      </c>
      <c r="I620" s="530">
        <v>221</v>
      </c>
      <c r="J620" s="530">
        <v>3</v>
      </c>
      <c r="K620" s="530">
        <v>675</v>
      </c>
      <c r="L620" s="530">
        <v>1</v>
      </c>
      <c r="M620" s="530">
        <v>225</v>
      </c>
      <c r="N620" s="530">
        <v>3</v>
      </c>
      <c r="O620" s="530">
        <v>675</v>
      </c>
      <c r="P620" s="544">
        <v>1</v>
      </c>
      <c r="Q620" s="531">
        <v>225</v>
      </c>
    </row>
    <row r="621" spans="1:17" ht="14.4" customHeight="1" x14ac:dyDescent="0.3">
      <c r="A621" s="525" t="s">
        <v>2654</v>
      </c>
      <c r="B621" s="526" t="s">
        <v>2194</v>
      </c>
      <c r="C621" s="526" t="s">
        <v>2175</v>
      </c>
      <c r="D621" s="526" t="s">
        <v>2259</v>
      </c>
      <c r="E621" s="526" t="s">
        <v>2260</v>
      </c>
      <c r="F621" s="530"/>
      <c r="G621" s="530"/>
      <c r="H621" s="530"/>
      <c r="I621" s="530"/>
      <c r="J621" s="530">
        <v>1</v>
      </c>
      <c r="K621" s="530">
        <v>625</v>
      </c>
      <c r="L621" s="530">
        <v>1</v>
      </c>
      <c r="M621" s="530">
        <v>625</v>
      </c>
      <c r="N621" s="530"/>
      <c r="O621" s="530"/>
      <c r="P621" s="544"/>
      <c r="Q621" s="531"/>
    </row>
    <row r="622" spans="1:17" ht="14.4" customHeight="1" x14ac:dyDescent="0.3">
      <c r="A622" s="525" t="s">
        <v>2654</v>
      </c>
      <c r="B622" s="526" t="s">
        <v>2194</v>
      </c>
      <c r="C622" s="526" t="s">
        <v>2175</v>
      </c>
      <c r="D622" s="526" t="s">
        <v>2271</v>
      </c>
      <c r="E622" s="526" t="s">
        <v>2272</v>
      </c>
      <c r="F622" s="530">
        <v>11</v>
      </c>
      <c r="G622" s="530">
        <v>3630</v>
      </c>
      <c r="H622" s="530">
        <v>5.2005730659025788</v>
      </c>
      <c r="I622" s="530">
        <v>330</v>
      </c>
      <c r="J622" s="530">
        <v>2</v>
      </c>
      <c r="K622" s="530">
        <v>698</v>
      </c>
      <c r="L622" s="530">
        <v>1</v>
      </c>
      <c r="M622" s="530">
        <v>349</v>
      </c>
      <c r="N622" s="530">
        <v>3</v>
      </c>
      <c r="O622" s="530">
        <v>1050</v>
      </c>
      <c r="P622" s="544">
        <v>1.5042979942693411</v>
      </c>
      <c r="Q622" s="531">
        <v>350</v>
      </c>
    </row>
    <row r="623" spans="1:17" ht="14.4" customHeight="1" x14ac:dyDescent="0.3">
      <c r="A623" s="525" t="s">
        <v>2654</v>
      </c>
      <c r="B623" s="526" t="s">
        <v>2194</v>
      </c>
      <c r="C623" s="526" t="s">
        <v>2175</v>
      </c>
      <c r="D623" s="526" t="s">
        <v>2738</v>
      </c>
      <c r="E623" s="526" t="s">
        <v>2739</v>
      </c>
      <c r="F623" s="530">
        <v>2</v>
      </c>
      <c r="G623" s="530">
        <v>27448</v>
      </c>
      <c r="H623" s="530">
        <v>0.99133198497544062</v>
      </c>
      <c r="I623" s="530">
        <v>13724</v>
      </c>
      <c r="J623" s="530">
        <v>2</v>
      </c>
      <c r="K623" s="530">
        <v>27688</v>
      </c>
      <c r="L623" s="530">
        <v>1</v>
      </c>
      <c r="M623" s="530">
        <v>13844</v>
      </c>
      <c r="N623" s="530">
        <v>6</v>
      </c>
      <c r="O623" s="530">
        <v>83070</v>
      </c>
      <c r="P623" s="544">
        <v>3.0002167003756139</v>
      </c>
      <c r="Q623" s="531">
        <v>13845</v>
      </c>
    </row>
    <row r="624" spans="1:17" ht="14.4" customHeight="1" x14ac:dyDescent="0.3">
      <c r="A624" s="525" t="s">
        <v>2654</v>
      </c>
      <c r="B624" s="526" t="s">
        <v>2194</v>
      </c>
      <c r="C624" s="526" t="s">
        <v>2175</v>
      </c>
      <c r="D624" s="526" t="s">
        <v>2502</v>
      </c>
      <c r="E624" s="526" t="s">
        <v>2503</v>
      </c>
      <c r="F624" s="530">
        <v>179</v>
      </c>
      <c r="G624" s="530">
        <v>740881</v>
      </c>
      <c r="H624" s="530">
        <v>0.99399615754082615</v>
      </c>
      <c r="I624" s="530">
        <v>4139</v>
      </c>
      <c r="J624" s="530">
        <v>179</v>
      </c>
      <c r="K624" s="530">
        <v>745356</v>
      </c>
      <c r="L624" s="530">
        <v>1</v>
      </c>
      <c r="M624" s="530">
        <v>4164</v>
      </c>
      <c r="N624" s="530">
        <v>174</v>
      </c>
      <c r="O624" s="530">
        <v>724536</v>
      </c>
      <c r="P624" s="544">
        <v>0.97206703910614523</v>
      </c>
      <c r="Q624" s="531">
        <v>4164</v>
      </c>
    </row>
    <row r="625" spans="1:17" ht="14.4" customHeight="1" x14ac:dyDescent="0.3">
      <c r="A625" s="525" t="s">
        <v>2654</v>
      </c>
      <c r="B625" s="526" t="s">
        <v>2194</v>
      </c>
      <c r="C625" s="526" t="s">
        <v>2175</v>
      </c>
      <c r="D625" s="526" t="s">
        <v>2504</v>
      </c>
      <c r="E625" s="526" t="s">
        <v>2505</v>
      </c>
      <c r="F625" s="530"/>
      <c r="G625" s="530"/>
      <c r="H625" s="530"/>
      <c r="I625" s="530"/>
      <c r="J625" s="530"/>
      <c r="K625" s="530"/>
      <c r="L625" s="530"/>
      <c r="M625" s="530"/>
      <c r="N625" s="530">
        <v>3</v>
      </c>
      <c r="O625" s="530">
        <v>849</v>
      </c>
      <c r="P625" s="544"/>
      <c r="Q625" s="531">
        <v>283</v>
      </c>
    </row>
    <row r="626" spans="1:17" ht="14.4" customHeight="1" x14ac:dyDescent="0.3">
      <c r="A626" s="525" t="s">
        <v>2654</v>
      </c>
      <c r="B626" s="526" t="s">
        <v>2194</v>
      </c>
      <c r="C626" s="526" t="s">
        <v>2175</v>
      </c>
      <c r="D626" s="526" t="s">
        <v>2506</v>
      </c>
      <c r="E626" s="526" t="s">
        <v>2507</v>
      </c>
      <c r="F626" s="530"/>
      <c r="G626" s="530"/>
      <c r="H626" s="530"/>
      <c r="I626" s="530"/>
      <c r="J626" s="530">
        <v>2</v>
      </c>
      <c r="K626" s="530">
        <v>12638</v>
      </c>
      <c r="L626" s="530">
        <v>1</v>
      </c>
      <c r="M626" s="530">
        <v>6319</v>
      </c>
      <c r="N626" s="530">
        <v>1</v>
      </c>
      <c r="O626" s="530">
        <v>6320</v>
      </c>
      <c r="P626" s="544">
        <v>0.50007912644405761</v>
      </c>
      <c r="Q626" s="531">
        <v>6320</v>
      </c>
    </row>
    <row r="627" spans="1:17" ht="14.4" customHeight="1" x14ac:dyDescent="0.3">
      <c r="A627" s="525" t="s">
        <v>2654</v>
      </c>
      <c r="B627" s="526" t="s">
        <v>2194</v>
      </c>
      <c r="C627" s="526" t="s">
        <v>2175</v>
      </c>
      <c r="D627" s="526" t="s">
        <v>2510</v>
      </c>
      <c r="E627" s="526" t="s">
        <v>2511</v>
      </c>
      <c r="F627" s="530">
        <v>32</v>
      </c>
      <c r="G627" s="530">
        <v>482304</v>
      </c>
      <c r="H627" s="530">
        <v>1.0898540244949608</v>
      </c>
      <c r="I627" s="530">
        <v>15072</v>
      </c>
      <c r="J627" s="530">
        <v>29</v>
      </c>
      <c r="K627" s="530">
        <v>442540</v>
      </c>
      <c r="L627" s="530">
        <v>1</v>
      </c>
      <c r="M627" s="530">
        <v>15260</v>
      </c>
      <c r="N627" s="530">
        <v>31</v>
      </c>
      <c r="O627" s="530">
        <v>473122</v>
      </c>
      <c r="P627" s="544">
        <v>1.069105617571293</v>
      </c>
      <c r="Q627" s="531">
        <v>15262</v>
      </c>
    </row>
    <row r="628" spans="1:17" ht="14.4" customHeight="1" x14ac:dyDescent="0.3">
      <c r="A628" s="525" t="s">
        <v>2654</v>
      </c>
      <c r="B628" s="526" t="s">
        <v>2194</v>
      </c>
      <c r="C628" s="526" t="s">
        <v>2175</v>
      </c>
      <c r="D628" s="526" t="s">
        <v>2512</v>
      </c>
      <c r="E628" s="526" t="s">
        <v>2513</v>
      </c>
      <c r="F628" s="530">
        <v>523</v>
      </c>
      <c r="G628" s="530">
        <v>1999952</v>
      </c>
      <c r="H628" s="530">
        <v>1.0446013705498913</v>
      </c>
      <c r="I628" s="530">
        <v>3824</v>
      </c>
      <c r="J628" s="530">
        <v>496</v>
      </c>
      <c r="K628" s="530">
        <v>1914560</v>
      </c>
      <c r="L628" s="530">
        <v>1</v>
      </c>
      <c r="M628" s="530">
        <v>3860</v>
      </c>
      <c r="N628" s="530">
        <v>477</v>
      </c>
      <c r="O628" s="530">
        <v>1841220</v>
      </c>
      <c r="P628" s="544">
        <v>0.96169354838709675</v>
      </c>
      <c r="Q628" s="531">
        <v>3860</v>
      </c>
    </row>
    <row r="629" spans="1:17" ht="14.4" customHeight="1" x14ac:dyDescent="0.3">
      <c r="A629" s="525" t="s">
        <v>2654</v>
      </c>
      <c r="B629" s="526" t="s">
        <v>2194</v>
      </c>
      <c r="C629" s="526" t="s">
        <v>2175</v>
      </c>
      <c r="D629" s="526" t="s">
        <v>2514</v>
      </c>
      <c r="E629" s="526" t="s">
        <v>2515</v>
      </c>
      <c r="F629" s="530">
        <v>8</v>
      </c>
      <c r="G629" s="530">
        <v>41296</v>
      </c>
      <c r="H629" s="530">
        <v>0.39631477927063341</v>
      </c>
      <c r="I629" s="530">
        <v>5162</v>
      </c>
      <c r="J629" s="530">
        <v>20</v>
      </c>
      <c r="K629" s="530">
        <v>104200</v>
      </c>
      <c r="L629" s="530">
        <v>1</v>
      </c>
      <c r="M629" s="530">
        <v>5210</v>
      </c>
      <c r="N629" s="530">
        <v>14</v>
      </c>
      <c r="O629" s="530">
        <v>72940</v>
      </c>
      <c r="P629" s="544">
        <v>0.7</v>
      </c>
      <c r="Q629" s="531">
        <v>5210</v>
      </c>
    </row>
    <row r="630" spans="1:17" ht="14.4" customHeight="1" x14ac:dyDescent="0.3">
      <c r="A630" s="525" t="s">
        <v>2654</v>
      </c>
      <c r="B630" s="526" t="s">
        <v>2194</v>
      </c>
      <c r="C630" s="526" t="s">
        <v>2175</v>
      </c>
      <c r="D630" s="526" t="s">
        <v>2516</v>
      </c>
      <c r="E630" s="526" t="s">
        <v>2517</v>
      </c>
      <c r="F630" s="530">
        <v>472</v>
      </c>
      <c r="G630" s="530">
        <v>3706616</v>
      </c>
      <c r="H630" s="530">
        <v>1.0801658154901974</v>
      </c>
      <c r="I630" s="530">
        <v>7853</v>
      </c>
      <c r="J630" s="530">
        <v>433</v>
      </c>
      <c r="K630" s="530">
        <v>3431525</v>
      </c>
      <c r="L630" s="530">
        <v>1</v>
      </c>
      <c r="M630" s="530">
        <v>7925</v>
      </c>
      <c r="N630" s="530">
        <v>412</v>
      </c>
      <c r="O630" s="530">
        <v>3265512</v>
      </c>
      <c r="P630" s="544">
        <v>0.9516212179716016</v>
      </c>
      <c r="Q630" s="531">
        <v>7926</v>
      </c>
    </row>
    <row r="631" spans="1:17" ht="14.4" customHeight="1" x14ac:dyDescent="0.3">
      <c r="A631" s="525" t="s">
        <v>2654</v>
      </c>
      <c r="B631" s="526" t="s">
        <v>2194</v>
      </c>
      <c r="C631" s="526" t="s">
        <v>2175</v>
      </c>
      <c r="D631" s="526" t="s">
        <v>2740</v>
      </c>
      <c r="E631" s="526" t="s">
        <v>2741</v>
      </c>
      <c r="F631" s="530">
        <v>3</v>
      </c>
      <c r="G631" s="530">
        <v>2757</v>
      </c>
      <c r="H631" s="530">
        <v>2.954983922829582</v>
      </c>
      <c r="I631" s="530">
        <v>919</v>
      </c>
      <c r="J631" s="530">
        <v>1</v>
      </c>
      <c r="K631" s="530">
        <v>933</v>
      </c>
      <c r="L631" s="530">
        <v>1</v>
      </c>
      <c r="M631" s="530">
        <v>933</v>
      </c>
      <c r="N631" s="530"/>
      <c r="O631" s="530"/>
      <c r="P631" s="544"/>
      <c r="Q631" s="531"/>
    </row>
    <row r="632" spans="1:17" ht="14.4" customHeight="1" x14ac:dyDescent="0.3">
      <c r="A632" s="525" t="s">
        <v>2654</v>
      </c>
      <c r="B632" s="526" t="s">
        <v>2194</v>
      </c>
      <c r="C632" s="526" t="s">
        <v>2175</v>
      </c>
      <c r="D632" s="526" t="s">
        <v>2281</v>
      </c>
      <c r="E632" s="526" t="s">
        <v>2282</v>
      </c>
      <c r="F632" s="530">
        <v>2</v>
      </c>
      <c r="G632" s="530">
        <v>2562</v>
      </c>
      <c r="H632" s="530">
        <v>0.99071925754060319</v>
      </c>
      <c r="I632" s="530">
        <v>1281</v>
      </c>
      <c r="J632" s="530">
        <v>2</v>
      </c>
      <c r="K632" s="530">
        <v>2586</v>
      </c>
      <c r="L632" s="530">
        <v>1</v>
      </c>
      <c r="M632" s="530">
        <v>1293</v>
      </c>
      <c r="N632" s="530">
        <v>5</v>
      </c>
      <c r="O632" s="530">
        <v>6470</v>
      </c>
      <c r="P632" s="544">
        <v>2.5019334880123743</v>
      </c>
      <c r="Q632" s="531">
        <v>1294</v>
      </c>
    </row>
    <row r="633" spans="1:17" ht="14.4" customHeight="1" x14ac:dyDescent="0.3">
      <c r="A633" s="525" t="s">
        <v>2654</v>
      </c>
      <c r="B633" s="526" t="s">
        <v>2194</v>
      </c>
      <c r="C633" s="526" t="s">
        <v>2175</v>
      </c>
      <c r="D633" s="526" t="s">
        <v>2283</v>
      </c>
      <c r="E633" s="526" t="s">
        <v>2284</v>
      </c>
      <c r="F633" s="530">
        <v>1</v>
      </c>
      <c r="G633" s="530">
        <v>1167</v>
      </c>
      <c r="H633" s="530">
        <v>0.99150382327952424</v>
      </c>
      <c r="I633" s="530">
        <v>1167</v>
      </c>
      <c r="J633" s="530">
        <v>1</v>
      </c>
      <c r="K633" s="530">
        <v>1177</v>
      </c>
      <c r="L633" s="530">
        <v>1</v>
      </c>
      <c r="M633" s="530">
        <v>1177</v>
      </c>
      <c r="N633" s="530">
        <v>3</v>
      </c>
      <c r="O633" s="530">
        <v>3534</v>
      </c>
      <c r="P633" s="544">
        <v>3.0025488530161426</v>
      </c>
      <c r="Q633" s="531">
        <v>1178</v>
      </c>
    </row>
    <row r="634" spans="1:17" ht="14.4" customHeight="1" x14ac:dyDescent="0.3">
      <c r="A634" s="525" t="s">
        <v>2654</v>
      </c>
      <c r="B634" s="526" t="s">
        <v>2194</v>
      </c>
      <c r="C634" s="526" t="s">
        <v>2175</v>
      </c>
      <c r="D634" s="526" t="s">
        <v>2285</v>
      </c>
      <c r="E634" s="526" t="s">
        <v>2286</v>
      </c>
      <c r="F634" s="530">
        <v>24</v>
      </c>
      <c r="G634" s="530">
        <v>121824</v>
      </c>
      <c r="H634" s="530">
        <v>1.3123909249563699</v>
      </c>
      <c r="I634" s="530">
        <v>5076</v>
      </c>
      <c r="J634" s="530">
        <v>18</v>
      </c>
      <c r="K634" s="530">
        <v>92826</v>
      </c>
      <c r="L634" s="530">
        <v>1</v>
      </c>
      <c r="M634" s="530">
        <v>5157</v>
      </c>
      <c r="N634" s="530">
        <v>7</v>
      </c>
      <c r="O634" s="530">
        <v>36099</v>
      </c>
      <c r="P634" s="544">
        <v>0.3888888888888889</v>
      </c>
      <c r="Q634" s="531">
        <v>5157</v>
      </c>
    </row>
    <row r="635" spans="1:17" ht="14.4" customHeight="1" x14ac:dyDescent="0.3">
      <c r="A635" s="525" t="s">
        <v>2654</v>
      </c>
      <c r="B635" s="526" t="s">
        <v>2194</v>
      </c>
      <c r="C635" s="526" t="s">
        <v>2175</v>
      </c>
      <c r="D635" s="526" t="s">
        <v>2289</v>
      </c>
      <c r="E635" s="526" t="s">
        <v>2290</v>
      </c>
      <c r="F635" s="530">
        <v>1</v>
      </c>
      <c r="G635" s="530">
        <v>5516</v>
      </c>
      <c r="H635" s="530"/>
      <c r="I635" s="530">
        <v>5516</v>
      </c>
      <c r="J635" s="530"/>
      <c r="K635" s="530"/>
      <c r="L635" s="530"/>
      <c r="M635" s="530"/>
      <c r="N635" s="530"/>
      <c r="O635" s="530"/>
      <c r="P635" s="544"/>
      <c r="Q635" s="531"/>
    </row>
    <row r="636" spans="1:17" ht="14.4" customHeight="1" x14ac:dyDescent="0.3">
      <c r="A636" s="525" t="s">
        <v>2654</v>
      </c>
      <c r="B636" s="526" t="s">
        <v>2194</v>
      </c>
      <c r="C636" s="526" t="s">
        <v>2175</v>
      </c>
      <c r="D636" s="526" t="s">
        <v>2520</v>
      </c>
      <c r="E636" s="526" t="s">
        <v>2521</v>
      </c>
      <c r="F636" s="530">
        <v>28</v>
      </c>
      <c r="G636" s="530">
        <v>0</v>
      </c>
      <c r="H636" s="530"/>
      <c r="I636" s="530">
        <v>0</v>
      </c>
      <c r="J636" s="530">
        <v>26</v>
      </c>
      <c r="K636" s="530">
        <v>0</v>
      </c>
      <c r="L636" s="530"/>
      <c r="M636" s="530">
        <v>0</v>
      </c>
      <c r="N636" s="530">
        <v>27</v>
      </c>
      <c r="O636" s="530">
        <v>0</v>
      </c>
      <c r="P636" s="544"/>
      <c r="Q636" s="531">
        <v>0</v>
      </c>
    </row>
    <row r="637" spans="1:17" ht="14.4" customHeight="1" x14ac:dyDescent="0.3">
      <c r="A637" s="525" t="s">
        <v>2654</v>
      </c>
      <c r="B637" s="526" t="s">
        <v>2194</v>
      </c>
      <c r="C637" s="526" t="s">
        <v>2175</v>
      </c>
      <c r="D637" s="526" t="s">
        <v>2619</v>
      </c>
      <c r="E637" s="526" t="s">
        <v>2521</v>
      </c>
      <c r="F637" s="530">
        <v>4</v>
      </c>
      <c r="G637" s="530">
        <v>0</v>
      </c>
      <c r="H637" s="530"/>
      <c r="I637" s="530">
        <v>0</v>
      </c>
      <c r="J637" s="530">
        <v>3</v>
      </c>
      <c r="K637" s="530">
        <v>0</v>
      </c>
      <c r="L637" s="530"/>
      <c r="M637" s="530">
        <v>0</v>
      </c>
      <c r="N637" s="530">
        <v>4</v>
      </c>
      <c r="O637" s="530">
        <v>0</v>
      </c>
      <c r="P637" s="544"/>
      <c r="Q637" s="531">
        <v>0</v>
      </c>
    </row>
    <row r="638" spans="1:17" ht="14.4" customHeight="1" x14ac:dyDescent="0.3">
      <c r="A638" s="525" t="s">
        <v>2654</v>
      </c>
      <c r="B638" s="526" t="s">
        <v>2194</v>
      </c>
      <c r="C638" s="526" t="s">
        <v>2175</v>
      </c>
      <c r="D638" s="526" t="s">
        <v>2742</v>
      </c>
      <c r="E638" s="526" t="s">
        <v>2528</v>
      </c>
      <c r="F638" s="530">
        <v>3</v>
      </c>
      <c r="G638" s="530">
        <v>0</v>
      </c>
      <c r="H638" s="530"/>
      <c r="I638" s="530">
        <v>0</v>
      </c>
      <c r="J638" s="530">
        <v>3</v>
      </c>
      <c r="K638" s="530">
        <v>0</v>
      </c>
      <c r="L638" s="530"/>
      <c r="M638" s="530">
        <v>0</v>
      </c>
      <c r="N638" s="530">
        <v>3</v>
      </c>
      <c r="O638" s="530">
        <v>0</v>
      </c>
      <c r="P638" s="544"/>
      <c r="Q638" s="531">
        <v>0</v>
      </c>
    </row>
    <row r="639" spans="1:17" ht="14.4" customHeight="1" x14ac:dyDescent="0.3">
      <c r="A639" s="525" t="s">
        <v>2654</v>
      </c>
      <c r="B639" s="526" t="s">
        <v>2194</v>
      </c>
      <c r="C639" s="526" t="s">
        <v>2175</v>
      </c>
      <c r="D639" s="526" t="s">
        <v>2293</v>
      </c>
      <c r="E639" s="526" t="s">
        <v>2294</v>
      </c>
      <c r="F639" s="530">
        <v>7</v>
      </c>
      <c r="G639" s="530">
        <v>5264</v>
      </c>
      <c r="H639" s="530">
        <v>0.47</v>
      </c>
      <c r="I639" s="530">
        <v>752</v>
      </c>
      <c r="J639" s="530">
        <v>14</v>
      </c>
      <c r="K639" s="530">
        <v>11200</v>
      </c>
      <c r="L639" s="530">
        <v>1</v>
      </c>
      <c r="M639" s="530">
        <v>800</v>
      </c>
      <c r="N639" s="530">
        <v>33</v>
      </c>
      <c r="O639" s="530">
        <v>26433</v>
      </c>
      <c r="P639" s="544">
        <v>2.3600892857142859</v>
      </c>
      <c r="Q639" s="531">
        <v>801</v>
      </c>
    </row>
    <row r="640" spans="1:17" ht="14.4" customHeight="1" x14ac:dyDescent="0.3">
      <c r="A640" s="525" t="s">
        <v>2654</v>
      </c>
      <c r="B640" s="526" t="s">
        <v>2194</v>
      </c>
      <c r="C640" s="526" t="s">
        <v>2175</v>
      </c>
      <c r="D640" s="526" t="s">
        <v>2295</v>
      </c>
      <c r="E640" s="526" t="s">
        <v>2296</v>
      </c>
      <c r="F640" s="530">
        <v>175</v>
      </c>
      <c r="G640" s="530">
        <v>30625</v>
      </c>
      <c r="H640" s="530">
        <v>0.83183941764450242</v>
      </c>
      <c r="I640" s="530">
        <v>175</v>
      </c>
      <c r="J640" s="530">
        <v>208</v>
      </c>
      <c r="K640" s="530">
        <v>36816</v>
      </c>
      <c r="L640" s="530">
        <v>1</v>
      </c>
      <c r="M640" s="530">
        <v>177</v>
      </c>
      <c r="N640" s="530">
        <v>209</v>
      </c>
      <c r="O640" s="530">
        <v>36993</v>
      </c>
      <c r="P640" s="544">
        <v>1.0048076923076923</v>
      </c>
      <c r="Q640" s="531">
        <v>177</v>
      </c>
    </row>
    <row r="641" spans="1:17" ht="14.4" customHeight="1" x14ac:dyDescent="0.3">
      <c r="A641" s="525" t="s">
        <v>2654</v>
      </c>
      <c r="B641" s="526" t="s">
        <v>2194</v>
      </c>
      <c r="C641" s="526" t="s">
        <v>2175</v>
      </c>
      <c r="D641" s="526" t="s">
        <v>2297</v>
      </c>
      <c r="E641" s="526" t="s">
        <v>2298</v>
      </c>
      <c r="F641" s="530">
        <v>6</v>
      </c>
      <c r="G641" s="530">
        <v>12006</v>
      </c>
      <c r="H641" s="530">
        <v>1.465576171875</v>
      </c>
      <c r="I641" s="530">
        <v>2001</v>
      </c>
      <c r="J641" s="530">
        <v>4</v>
      </c>
      <c r="K641" s="530">
        <v>8192</v>
      </c>
      <c r="L641" s="530">
        <v>1</v>
      </c>
      <c r="M641" s="530">
        <v>2048</v>
      </c>
      <c r="N641" s="530">
        <v>7</v>
      </c>
      <c r="O641" s="530">
        <v>14343</v>
      </c>
      <c r="P641" s="544">
        <v>1.7508544921875</v>
      </c>
      <c r="Q641" s="531">
        <v>2049</v>
      </c>
    </row>
    <row r="642" spans="1:17" ht="14.4" customHeight="1" x14ac:dyDescent="0.3">
      <c r="A642" s="525" t="s">
        <v>2654</v>
      </c>
      <c r="B642" s="526" t="s">
        <v>2194</v>
      </c>
      <c r="C642" s="526" t="s">
        <v>2175</v>
      </c>
      <c r="D642" s="526" t="s">
        <v>2303</v>
      </c>
      <c r="E642" s="526" t="s">
        <v>2304</v>
      </c>
      <c r="F642" s="530">
        <v>21</v>
      </c>
      <c r="G642" s="530">
        <v>56616</v>
      </c>
      <c r="H642" s="530">
        <v>1.3795321637426901</v>
      </c>
      <c r="I642" s="530">
        <v>2696</v>
      </c>
      <c r="J642" s="530">
        <v>15</v>
      </c>
      <c r="K642" s="530">
        <v>41040</v>
      </c>
      <c r="L642" s="530">
        <v>1</v>
      </c>
      <c r="M642" s="530">
        <v>2736</v>
      </c>
      <c r="N642" s="530">
        <v>6</v>
      </c>
      <c r="O642" s="530">
        <v>16422</v>
      </c>
      <c r="P642" s="544">
        <v>0.40014619883040936</v>
      </c>
      <c r="Q642" s="531">
        <v>2737</v>
      </c>
    </row>
    <row r="643" spans="1:17" ht="14.4" customHeight="1" x14ac:dyDescent="0.3">
      <c r="A643" s="525" t="s">
        <v>2654</v>
      </c>
      <c r="B643" s="526" t="s">
        <v>2194</v>
      </c>
      <c r="C643" s="526" t="s">
        <v>2175</v>
      </c>
      <c r="D643" s="526" t="s">
        <v>2305</v>
      </c>
      <c r="E643" s="526" t="s">
        <v>2306</v>
      </c>
      <c r="F643" s="530">
        <v>12</v>
      </c>
      <c r="G643" s="530">
        <v>62256</v>
      </c>
      <c r="H643" s="530"/>
      <c r="I643" s="530">
        <v>5188</v>
      </c>
      <c r="J643" s="530"/>
      <c r="K643" s="530"/>
      <c r="L643" s="530"/>
      <c r="M643" s="530"/>
      <c r="N643" s="530">
        <v>1</v>
      </c>
      <c r="O643" s="530">
        <v>5269</v>
      </c>
      <c r="P643" s="544"/>
      <c r="Q643" s="531">
        <v>5269</v>
      </c>
    </row>
    <row r="644" spans="1:17" ht="14.4" customHeight="1" x14ac:dyDescent="0.3">
      <c r="A644" s="525" t="s">
        <v>2654</v>
      </c>
      <c r="B644" s="526" t="s">
        <v>2194</v>
      </c>
      <c r="C644" s="526" t="s">
        <v>2175</v>
      </c>
      <c r="D644" s="526" t="s">
        <v>2309</v>
      </c>
      <c r="E644" s="526" t="s">
        <v>2310</v>
      </c>
      <c r="F644" s="530"/>
      <c r="G644" s="530"/>
      <c r="H644" s="530"/>
      <c r="I644" s="530"/>
      <c r="J644" s="530">
        <v>1</v>
      </c>
      <c r="K644" s="530">
        <v>674</v>
      </c>
      <c r="L644" s="530">
        <v>1</v>
      </c>
      <c r="M644" s="530">
        <v>674</v>
      </c>
      <c r="N644" s="530"/>
      <c r="O644" s="530"/>
      <c r="P644" s="544"/>
      <c r="Q644" s="531"/>
    </row>
    <row r="645" spans="1:17" ht="14.4" customHeight="1" x14ac:dyDescent="0.3">
      <c r="A645" s="525" t="s">
        <v>2654</v>
      </c>
      <c r="B645" s="526" t="s">
        <v>2194</v>
      </c>
      <c r="C645" s="526" t="s">
        <v>2175</v>
      </c>
      <c r="D645" s="526" t="s">
        <v>2522</v>
      </c>
      <c r="E645" s="526" t="s">
        <v>2523</v>
      </c>
      <c r="F645" s="530">
        <v>94</v>
      </c>
      <c r="G645" s="530">
        <v>195708</v>
      </c>
      <c r="H645" s="530">
        <v>1.0646082543205444</v>
      </c>
      <c r="I645" s="530">
        <v>2082</v>
      </c>
      <c r="J645" s="530">
        <v>87</v>
      </c>
      <c r="K645" s="530">
        <v>183831</v>
      </c>
      <c r="L645" s="530">
        <v>1</v>
      </c>
      <c r="M645" s="530">
        <v>2113</v>
      </c>
      <c r="N645" s="530">
        <v>97</v>
      </c>
      <c r="O645" s="530">
        <v>204961</v>
      </c>
      <c r="P645" s="544">
        <v>1.1149425287356323</v>
      </c>
      <c r="Q645" s="531">
        <v>2113</v>
      </c>
    </row>
    <row r="646" spans="1:17" ht="14.4" customHeight="1" x14ac:dyDescent="0.3">
      <c r="A646" s="525" t="s">
        <v>2654</v>
      </c>
      <c r="B646" s="526" t="s">
        <v>2194</v>
      </c>
      <c r="C646" s="526" t="s">
        <v>2175</v>
      </c>
      <c r="D646" s="526" t="s">
        <v>2313</v>
      </c>
      <c r="E646" s="526" t="s">
        <v>2314</v>
      </c>
      <c r="F646" s="530"/>
      <c r="G646" s="530"/>
      <c r="H646" s="530"/>
      <c r="I646" s="530"/>
      <c r="J646" s="530">
        <v>1</v>
      </c>
      <c r="K646" s="530">
        <v>155</v>
      </c>
      <c r="L646" s="530">
        <v>1</v>
      </c>
      <c r="M646" s="530">
        <v>155</v>
      </c>
      <c r="N646" s="530">
        <v>3</v>
      </c>
      <c r="O646" s="530">
        <v>465</v>
      </c>
      <c r="P646" s="544">
        <v>3</v>
      </c>
      <c r="Q646" s="531">
        <v>155</v>
      </c>
    </row>
    <row r="647" spans="1:17" ht="14.4" customHeight="1" x14ac:dyDescent="0.3">
      <c r="A647" s="525" t="s">
        <v>2654</v>
      </c>
      <c r="B647" s="526" t="s">
        <v>2194</v>
      </c>
      <c r="C647" s="526" t="s">
        <v>2175</v>
      </c>
      <c r="D647" s="526" t="s">
        <v>2315</v>
      </c>
      <c r="E647" s="526" t="s">
        <v>2316</v>
      </c>
      <c r="F647" s="530"/>
      <c r="G647" s="530"/>
      <c r="H647" s="530"/>
      <c r="I647" s="530"/>
      <c r="J647" s="530"/>
      <c r="K647" s="530"/>
      <c r="L647" s="530"/>
      <c r="M647" s="530"/>
      <c r="N647" s="530">
        <v>1</v>
      </c>
      <c r="O647" s="530">
        <v>199</v>
      </c>
      <c r="P647" s="544"/>
      <c r="Q647" s="531">
        <v>199</v>
      </c>
    </row>
    <row r="648" spans="1:17" ht="14.4" customHeight="1" x14ac:dyDescent="0.3">
      <c r="A648" s="525" t="s">
        <v>2654</v>
      </c>
      <c r="B648" s="526" t="s">
        <v>2194</v>
      </c>
      <c r="C648" s="526" t="s">
        <v>2175</v>
      </c>
      <c r="D648" s="526" t="s">
        <v>2317</v>
      </c>
      <c r="E648" s="526" t="s">
        <v>2318</v>
      </c>
      <c r="F648" s="530">
        <v>29</v>
      </c>
      <c r="G648" s="530">
        <v>5800</v>
      </c>
      <c r="H648" s="530">
        <v>1.0530137981118373</v>
      </c>
      <c r="I648" s="530">
        <v>200</v>
      </c>
      <c r="J648" s="530">
        <v>27</v>
      </c>
      <c r="K648" s="530">
        <v>5508</v>
      </c>
      <c r="L648" s="530">
        <v>1</v>
      </c>
      <c r="M648" s="530">
        <v>204</v>
      </c>
      <c r="N648" s="530">
        <v>22</v>
      </c>
      <c r="O648" s="530">
        <v>4488</v>
      </c>
      <c r="P648" s="544">
        <v>0.81481481481481477</v>
      </c>
      <c r="Q648" s="531">
        <v>204</v>
      </c>
    </row>
    <row r="649" spans="1:17" ht="14.4" customHeight="1" x14ac:dyDescent="0.3">
      <c r="A649" s="525" t="s">
        <v>2654</v>
      </c>
      <c r="B649" s="526" t="s">
        <v>2194</v>
      </c>
      <c r="C649" s="526" t="s">
        <v>2175</v>
      </c>
      <c r="D649" s="526" t="s">
        <v>2323</v>
      </c>
      <c r="E649" s="526" t="s">
        <v>2324</v>
      </c>
      <c r="F649" s="530"/>
      <c r="G649" s="530"/>
      <c r="H649" s="530"/>
      <c r="I649" s="530"/>
      <c r="J649" s="530">
        <v>1</v>
      </c>
      <c r="K649" s="530">
        <v>163</v>
      </c>
      <c r="L649" s="530">
        <v>1</v>
      </c>
      <c r="M649" s="530">
        <v>163</v>
      </c>
      <c r="N649" s="530">
        <v>1</v>
      </c>
      <c r="O649" s="530">
        <v>163</v>
      </c>
      <c r="P649" s="544">
        <v>1</v>
      </c>
      <c r="Q649" s="531">
        <v>163</v>
      </c>
    </row>
    <row r="650" spans="1:17" ht="14.4" customHeight="1" x14ac:dyDescent="0.3">
      <c r="A650" s="525" t="s">
        <v>2654</v>
      </c>
      <c r="B650" s="526" t="s">
        <v>2194</v>
      </c>
      <c r="C650" s="526" t="s">
        <v>2175</v>
      </c>
      <c r="D650" s="526" t="s">
        <v>2327</v>
      </c>
      <c r="E650" s="526" t="s">
        <v>2328</v>
      </c>
      <c r="F650" s="530">
        <v>64</v>
      </c>
      <c r="G650" s="530">
        <v>135872</v>
      </c>
      <c r="H650" s="530">
        <v>0.70087692148973491</v>
      </c>
      <c r="I650" s="530">
        <v>2123</v>
      </c>
      <c r="J650" s="530">
        <v>90</v>
      </c>
      <c r="K650" s="530">
        <v>193860</v>
      </c>
      <c r="L650" s="530">
        <v>1</v>
      </c>
      <c r="M650" s="530">
        <v>2154</v>
      </c>
      <c r="N650" s="530">
        <v>109</v>
      </c>
      <c r="O650" s="530">
        <v>234895</v>
      </c>
      <c r="P650" s="544">
        <v>1.2116733725368822</v>
      </c>
      <c r="Q650" s="531">
        <v>2155</v>
      </c>
    </row>
    <row r="651" spans="1:17" ht="14.4" customHeight="1" x14ac:dyDescent="0.3">
      <c r="A651" s="525" t="s">
        <v>2654</v>
      </c>
      <c r="B651" s="526" t="s">
        <v>2194</v>
      </c>
      <c r="C651" s="526" t="s">
        <v>2175</v>
      </c>
      <c r="D651" s="526" t="s">
        <v>2524</v>
      </c>
      <c r="E651" s="526" t="s">
        <v>2513</v>
      </c>
      <c r="F651" s="530">
        <v>626</v>
      </c>
      <c r="G651" s="530">
        <v>1169994</v>
      </c>
      <c r="H651" s="530">
        <v>1.0852893377660364</v>
      </c>
      <c r="I651" s="530">
        <v>1869</v>
      </c>
      <c r="J651" s="530">
        <v>571</v>
      </c>
      <c r="K651" s="530">
        <v>1078048</v>
      </c>
      <c r="L651" s="530">
        <v>1</v>
      </c>
      <c r="M651" s="530">
        <v>1888</v>
      </c>
      <c r="N651" s="530">
        <v>555</v>
      </c>
      <c r="O651" s="530">
        <v>1048395</v>
      </c>
      <c r="P651" s="544">
        <v>0.97249380361542348</v>
      </c>
      <c r="Q651" s="531">
        <v>1889</v>
      </c>
    </row>
    <row r="652" spans="1:17" ht="14.4" customHeight="1" x14ac:dyDescent="0.3">
      <c r="A652" s="525" t="s">
        <v>2654</v>
      </c>
      <c r="B652" s="526" t="s">
        <v>2194</v>
      </c>
      <c r="C652" s="526" t="s">
        <v>2175</v>
      </c>
      <c r="D652" s="526" t="s">
        <v>2525</v>
      </c>
      <c r="E652" s="526" t="s">
        <v>2526</v>
      </c>
      <c r="F652" s="530"/>
      <c r="G652" s="530"/>
      <c r="H652" s="530"/>
      <c r="I652" s="530"/>
      <c r="J652" s="530"/>
      <c r="K652" s="530"/>
      <c r="L652" s="530"/>
      <c r="M652" s="530"/>
      <c r="N652" s="530">
        <v>1</v>
      </c>
      <c r="O652" s="530">
        <v>9838</v>
      </c>
      <c r="P652" s="544"/>
      <c r="Q652" s="531">
        <v>9838</v>
      </c>
    </row>
    <row r="653" spans="1:17" ht="14.4" customHeight="1" x14ac:dyDescent="0.3">
      <c r="A653" s="525" t="s">
        <v>2654</v>
      </c>
      <c r="B653" s="526" t="s">
        <v>2194</v>
      </c>
      <c r="C653" s="526" t="s">
        <v>2175</v>
      </c>
      <c r="D653" s="526" t="s">
        <v>2335</v>
      </c>
      <c r="E653" s="526" t="s">
        <v>2336</v>
      </c>
      <c r="F653" s="530">
        <v>356</v>
      </c>
      <c r="G653" s="530">
        <v>2990044</v>
      </c>
      <c r="H653" s="530">
        <v>1.0335522772727619</v>
      </c>
      <c r="I653" s="530">
        <v>8399</v>
      </c>
      <c r="J653" s="530">
        <v>342</v>
      </c>
      <c r="K653" s="530">
        <v>2892978</v>
      </c>
      <c r="L653" s="530">
        <v>1</v>
      </c>
      <c r="M653" s="530">
        <v>8459</v>
      </c>
      <c r="N653" s="530">
        <v>316</v>
      </c>
      <c r="O653" s="530">
        <v>2673360</v>
      </c>
      <c r="P653" s="544">
        <v>0.92408583819164891</v>
      </c>
      <c r="Q653" s="531">
        <v>8460</v>
      </c>
    </row>
    <row r="654" spans="1:17" ht="14.4" customHeight="1" x14ac:dyDescent="0.3">
      <c r="A654" s="525" t="s">
        <v>2654</v>
      </c>
      <c r="B654" s="526" t="s">
        <v>2194</v>
      </c>
      <c r="C654" s="526" t="s">
        <v>2175</v>
      </c>
      <c r="D654" s="526" t="s">
        <v>2527</v>
      </c>
      <c r="E654" s="526" t="s">
        <v>2528</v>
      </c>
      <c r="F654" s="530">
        <v>51</v>
      </c>
      <c r="G654" s="530">
        <v>0</v>
      </c>
      <c r="H654" s="530"/>
      <c r="I654" s="530">
        <v>0</v>
      </c>
      <c r="J654" s="530">
        <v>53</v>
      </c>
      <c r="K654" s="530">
        <v>0</v>
      </c>
      <c r="L654" s="530"/>
      <c r="M654" s="530">
        <v>0</v>
      </c>
      <c r="N654" s="530">
        <v>48</v>
      </c>
      <c r="O654" s="530">
        <v>0</v>
      </c>
      <c r="P654" s="544"/>
      <c r="Q654" s="531">
        <v>0</v>
      </c>
    </row>
    <row r="655" spans="1:17" ht="14.4" customHeight="1" x14ac:dyDescent="0.3">
      <c r="A655" s="525" t="s">
        <v>2654</v>
      </c>
      <c r="B655" s="526" t="s">
        <v>2194</v>
      </c>
      <c r="C655" s="526" t="s">
        <v>2175</v>
      </c>
      <c r="D655" s="526" t="s">
        <v>2339</v>
      </c>
      <c r="E655" s="526" t="s">
        <v>2340</v>
      </c>
      <c r="F655" s="530">
        <v>1</v>
      </c>
      <c r="G655" s="530">
        <v>2005</v>
      </c>
      <c r="H655" s="530">
        <v>0.97661958110082803</v>
      </c>
      <c r="I655" s="530">
        <v>2005</v>
      </c>
      <c r="J655" s="530">
        <v>1</v>
      </c>
      <c r="K655" s="530">
        <v>2053</v>
      </c>
      <c r="L655" s="530">
        <v>1</v>
      </c>
      <c r="M655" s="530">
        <v>2053</v>
      </c>
      <c r="N655" s="530">
        <v>6</v>
      </c>
      <c r="O655" s="530">
        <v>12318</v>
      </c>
      <c r="P655" s="544">
        <v>6</v>
      </c>
      <c r="Q655" s="531">
        <v>2053</v>
      </c>
    </row>
    <row r="656" spans="1:17" ht="14.4" customHeight="1" x14ac:dyDescent="0.3">
      <c r="A656" s="525" t="s">
        <v>2654</v>
      </c>
      <c r="B656" s="526" t="s">
        <v>2194</v>
      </c>
      <c r="C656" s="526" t="s">
        <v>2175</v>
      </c>
      <c r="D656" s="526" t="s">
        <v>2531</v>
      </c>
      <c r="E656" s="526" t="s">
        <v>2532</v>
      </c>
      <c r="F656" s="530">
        <v>3</v>
      </c>
      <c r="G656" s="530">
        <v>2757</v>
      </c>
      <c r="H656" s="530"/>
      <c r="I656" s="530">
        <v>919</v>
      </c>
      <c r="J656" s="530"/>
      <c r="K656" s="530"/>
      <c r="L656" s="530"/>
      <c r="M656" s="530"/>
      <c r="N656" s="530"/>
      <c r="O656" s="530"/>
      <c r="P656" s="544"/>
      <c r="Q656" s="531"/>
    </row>
    <row r="657" spans="1:17" ht="14.4" customHeight="1" x14ac:dyDescent="0.3">
      <c r="A657" s="525" t="s">
        <v>2654</v>
      </c>
      <c r="B657" s="526" t="s">
        <v>2194</v>
      </c>
      <c r="C657" s="526" t="s">
        <v>2175</v>
      </c>
      <c r="D657" s="526" t="s">
        <v>2533</v>
      </c>
      <c r="E657" s="526" t="s">
        <v>2534</v>
      </c>
      <c r="F657" s="530">
        <v>7</v>
      </c>
      <c r="G657" s="530">
        <v>3941</v>
      </c>
      <c r="H657" s="530">
        <v>3.3974137931034485</v>
      </c>
      <c r="I657" s="530">
        <v>563</v>
      </c>
      <c r="J657" s="530">
        <v>2</v>
      </c>
      <c r="K657" s="530">
        <v>1160</v>
      </c>
      <c r="L657" s="530">
        <v>1</v>
      </c>
      <c r="M657" s="530">
        <v>580</v>
      </c>
      <c r="N657" s="530">
        <v>5</v>
      </c>
      <c r="O657" s="530">
        <v>2900</v>
      </c>
      <c r="P657" s="544">
        <v>2.5</v>
      </c>
      <c r="Q657" s="531">
        <v>580</v>
      </c>
    </row>
    <row r="658" spans="1:17" ht="14.4" customHeight="1" x14ac:dyDescent="0.3">
      <c r="A658" s="525" t="s">
        <v>2654</v>
      </c>
      <c r="B658" s="526" t="s">
        <v>2194</v>
      </c>
      <c r="C658" s="526" t="s">
        <v>2175</v>
      </c>
      <c r="D658" s="526" t="s">
        <v>2535</v>
      </c>
      <c r="E658" s="526" t="s">
        <v>2536</v>
      </c>
      <c r="F658" s="530">
        <v>27</v>
      </c>
      <c r="G658" s="530">
        <v>0</v>
      </c>
      <c r="H658" s="530"/>
      <c r="I658" s="530">
        <v>0</v>
      </c>
      <c r="J658" s="530">
        <v>51</v>
      </c>
      <c r="K658" s="530">
        <v>0</v>
      </c>
      <c r="L658" s="530"/>
      <c r="M658" s="530">
        <v>0</v>
      </c>
      <c r="N658" s="530">
        <v>52</v>
      </c>
      <c r="O658" s="530">
        <v>0</v>
      </c>
      <c r="P658" s="544"/>
      <c r="Q658" s="531">
        <v>0</v>
      </c>
    </row>
    <row r="659" spans="1:17" ht="14.4" customHeight="1" x14ac:dyDescent="0.3">
      <c r="A659" s="525" t="s">
        <v>2743</v>
      </c>
      <c r="B659" s="526" t="s">
        <v>2194</v>
      </c>
      <c r="C659" s="526" t="s">
        <v>2164</v>
      </c>
      <c r="D659" s="526" t="s">
        <v>2195</v>
      </c>
      <c r="E659" s="526" t="s">
        <v>603</v>
      </c>
      <c r="F659" s="530">
        <v>14</v>
      </c>
      <c r="G659" s="530">
        <v>23957.72</v>
      </c>
      <c r="H659" s="530">
        <v>3.4999963477364004</v>
      </c>
      <c r="I659" s="530">
        <v>1711.2657142857145</v>
      </c>
      <c r="J659" s="530">
        <v>4</v>
      </c>
      <c r="K659" s="530">
        <v>6845.07</v>
      </c>
      <c r="L659" s="530">
        <v>1</v>
      </c>
      <c r="M659" s="530">
        <v>1711.2674999999999</v>
      </c>
      <c r="N659" s="530">
        <v>4</v>
      </c>
      <c r="O659" s="530">
        <v>6845.07</v>
      </c>
      <c r="P659" s="544">
        <v>1</v>
      </c>
      <c r="Q659" s="531">
        <v>1711.2674999999999</v>
      </c>
    </row>
    <row r="660" spans="1:17" ht="14.4" customHeight="1" x14ac:dyDescent="0.3">
      <c r="A660" s="525" t="s">
        <v>2743</v>
      </c>
      <c r="B660" s="526" t="s">
        <v>2194</v>
      </c>
      <c r="C660" s="526" t="s">
        <v>2164</v>
      </c>
      <c r="D660" s="526" t="s">
        <v>2196</v>
      </c>
      <c r="E660" s="526" t="s">
        <v>690</v>
      </c>
      <c r="F660" s="530">
        <v>5.73</v>
      </c>
      <c r="G660" s="530">
        <v>14649.519999999999</v>
      </c>
      <c r="H660" s="530">
        <v>1.1512374833202619</v>
      </c>
      <c r="I660" s="530">
        <v>2556.6352530541008</v>
      </c>
      <c r="J660" s="530">
        <v>4.6899999999999995</v>
      </c>
      <c r="K660" s="530">
        <v>12725.02</v>
      </c>
      <c r="L660" s="530">
        <v>1</v>
      </c>
      <c r="M660" s="530">
        <v>2713.2238805970155</v>
      </c>
      <c r="N660" s="530">
        <v>6.35</v>
      </c>
      <c r="O660" s="530">
        <v>17204.12</v>
      </c>
      <c r="P660" s="544">
        <v>1.3519915882254014</v>
      </c>
      <c r="Q660" s="531">
        <v>2709.3102362204722</v>
      </c>
    </row>
    <row r="661" spans="1:17" ht="14.4" customHeight="1" x14ac:dyDescent="0.3">
      <c r="A661" s="525" t="s">
        <v>2743</v>
      </c>
      <c r="B661" s="526" t="s">
        <v>2194</v>
      </c>
      <c r="C661" s="526" t="s">
        <v>2164</v>
      </c>
      <c r="D661" s="526" t="s">
        <v>2197</v>
      </c>
      <c r="E661" s="526" t="s">
        <v>690</v>
      </c>
      <c r="F661" s="530">
        <v>7</v>
      </c>
      <c r="G661" s="530">
        <v>44717.75</v>
      </c>
      <c r="H661" s="530">
        <v>1.3210366168889676</v>
      </c>
      <c r="I661" s="530">
        <v>6388.25</v>
      </c>
      <c r="J661" s="530">
        <v>5</v>
      </c>
      <c r="K661" s="530">
        <v>33850.5</v>
      </c>
      <c r="L661" s="530">
        <v>1</v>
      </c>
      <c r="M661" s="530">
        <v>6770.1</v>
      </c>
      <c r="N661" s="530">
        <v>2.8000000000000003</v>
      </c>
      <c r="O661" s="530">
        <v>18956.28</v>
      </c>
      <c r="P661" s="544">
        <v>0.55999999999999994</v>
      </c>
      <c r="Q661" s="531">
        <v>6770.0999999999985</v>
      </c>
    </row>
    <row r="662" spans="1:17" ht="14.4" customHeight="1" x14ac:dyDescent="0.3">
      <c r="A662" s="525" t="s">
        <v>2743</v>
      </c>
      <c r="B662" s="526" t="s">
        <v>2194</v>
      </c>
      <c r="C662" s="526" t="s">
        <v>2164</v>
      </c>
      <c r="D662" s="526" t="s">
        <v>2198</v>
      </c>
      <c r="E662" s="526" t="s">
        <v>633</v>
      </c>
      <c r="F662" s="530">
        <v>0.45</v>
      </c>
      <c r="G662" s="530">
        <v>2224.7800000000002</v>
      </c>
      <c r="H662" s="530">
        <v>1.4999966288877353</v>
      </c>
      <c r="I662" s="530">
        <v>4943.9555555555562</v>
      </c>
      <c r="J662" s="530">
        <v>0.3</v>
      </c>
      <c r="K662" s="530">
        <v>1483.19</v>
      </c>
      <c r="L662" s="530">
        <v>1</v>
      </c>
      <c r="M662" s="530">
        <v>4943.9666666666672</v>
      </c>
      <c r="N662" s="530">
        <v>0.54</v>
      </c>
      <c r="O662" s="530">
        <v>2669.72</v>
      </c>
      <c r="P662" s="544">
        <v>1.7999851671060347</v>
      </c>
      <c r="Q662" s="531">
        <v>4943.9259259259252</v>
      </c>
    </row>
    <row r="663" spans="1:17" ht="14.4" customHeight="1" x14ac:dyDescent="0.3">
      <c r="A663" s="525" t="s">
        <v>2743</v>
      </c>
      <c r="B663" s="526" t="s">
        <v>2194</v>
      </c>
      <c r="C663" s="526" t="s">
        <v>2164</v>
      </c>
      <c r="D663" s="526" t="s">
        <v>2199</v>
      </c>
      <c r="E663" s="526" t="s">
        <v>597</v>
      </c>
      <c r="F663" s="530">
        <v>14.599999999999998</v>
      </c>
      <c r="G663" s="530">
        <v>13889.5</v>
      </c>
      <c r="H663" s="530">
        <v>1.1129353544774623</v>
      </c>
      <c r="I663" s="530">
        <v>951.33561643835628</v>
      </c>
      <c r="J663" s="530">
        <v>12.5</v>
      </c>
      <c r="K663" s="530">
        <v>12480.060000000001</v>
      </c>
      <c r="L663" s="530">
        <v>1</v>
      </c>
      <c r="M663" s="530">
        <v>998.40480000000014</v>
      </c>
      <c r="N663" s="530">
        <v>12.399999999999999</v>
      </c>
      <c r="O663" s="530">
        <v>12459.79</v>
      </c>
      <c r="P663" s="544">
        <v>0.99837580909066137</v>
      </c>
      <c r="Q663" s="531">
        <v>1004.8217741935485</v>
      </c>
    </row>
    <row r="664" spans="1:17" ht="14.4" customHeight="1" x14ac:dyDescent="0.3">
      <c r="A664" s="525" t="s">
        <v>2743</v>
      </c>
      <c r="B664" s="526" t="s">
        <v>2194</v>
      </c>
      <c r="C664" s="526" t="s">
        <v>2164</v>
      </c>
      <c r="D664" s="526" t="s">
        <v>2200</v>
      </c>
      <c r="E664" s="526" t="s">
        <v>633</v>
      </c>
      <c r="F664" s="530">
        <v>2.15</v>
      </c>
      <c r="G664" s="530">
        <v>21258.97</v>
      </c>
      <c r="H664" s="530">
        <v>0.77060936187118534</v>
      </c>
      <c r="I664" s="530">
        <v>9887.8930232558141</v>
      </c>
      <c r="J664" s="530">
        <v>2.7900000000000005</v>
      </c>
      <c r="K664" s="530">
        <v>27587.22</v>
      </c>
      <c r="L664" s="530">
        <v>1</v>
      </c>
      <c r="M664" s="530">
        <v>9887.8924731182778</v>
      </c>
      <c r="N664" s="530">
        <v>2.75</v>
      </c>
      <c r="O664" s="530">
        <v>27191.67</v>
      </c>
      <c r="P664" s="544">
        <v>0.9856618390689601</v>
      </c>
      <c r="Q664" s="531">
        <v>9887.8799999999992</v>
      </c>
    </row>
    <row r="665" spans="1:17" ht="14.4" customHeight="1" x14ac:dyDescent="0.3">
      <c r="A665" s="525" t="s">
        <v>2743</v>
      </c>
      <c r="B665" s="526" t="s">
        <v>2194</v>
      </c>
      <c r="C665" s="526" t="s">
        <v>2164</v>
      </c>
      <c r="D665" s="526" t="s">
        <v>2204</v>
      </c>
      <c r="E665" s="526" t="s">
        <v>592</v>
      </c>
      <c r="F665" s="530">
        <v>30.5</v>
      </c>
      <c r="G665" s="530">
        <v>28451.009999999995</v>
      </c>
      <c r="H665" s="530">
        <v>1.6052631578947367</v>
      </c>
      <c r="I665" s="530">
        <v>932.81999999999982</v>
      </c>
      <c r="J665" s="530">
        <v>19</v>
      </c>
      <c r="K665" s="530">
        <v>17723.579999999998</v>
      </c>
      <c r="L665" s="530">
        <v>1</v>
      </c>
      <c r="M665" s="530">
        <v>932.81999999999994</v>
      </c>
      <c r="N665" s="530">
        <v>29</v>
      </c>
      <c r="O665" s="530">
        <v>24460.329999999998</v>
      </c>
      <c r="P665" s="544">
        <v>1.3801009728282887</v>
      </c>
      <c r="Q665" s="531">
        <v>843.4596551724137</v>
      </c>
    </row>
    <row r="666" spans="1:17" ht="14.4" customHeight="1" x14ac:dyDescent="0.3">
      <c r="A666" s="525" t="s">
        <v>2743</v>
      </c>
      <c r="B666" s="526" t="s">
        <v>2194</v>
      </c>
      <c r="C666" s="526" t="s">
        <v>2164</v>
      </c>
      <c r="D666" s="526" t="s">
        <v>2205</v>
      </c>
      <c r="E666" s="526" t="s">
        <v>592</v>
      </c>
      <c r="F666" s="530"/>
      <c r="G666" s="530"/>
      <c r="H666" s="530"/>
      <c r="I666" s="530"/>
      <c r="J666" s="530">
        <v>0.5</v>
      </c>
      <c r="K666" s="530">
        <v>843.46</v>
      </c>
      <c r="L666" s="530">
        <v>1</v>
      </c>
      <c r="M666" s="530">
        <v>1686.92</v>
      </c>
      <c r="N666" s="530">
        <v>1</v>
      </c>
      <c r="O666" s="530">
        <v>1686.92</v>
      </c>
      <c r="P666" s="544">
        <v>2</v>
      </c>
      <c r="Q666" s="531">
        <v>1686.92</v>
      </c>
    </row>
    <row r="667" spans="1:17" ht="14.4" customHeight="1" x14ac:dyDescent="0.3">
      <c r="A667" s="525" t="s">
        <v>2743</v>
      </c>
      <c r="B667" s="526" t="s">
        <v>2194</v>
      </c>
      <c r="C667" s="526" t="s">
        <v>2164</v>
      </c>
      <c r="D667" s="526" t="s">
        <v>2206</v>
      </c>
      <c r="E667" s="526" t="s">
        <v>607</v>
      </c>
      <c r="F667" s="530"/>
      <c r="G667" s="530"/>
      <c r="H667" s="530"/>
      <c r="I667" s="530"/>
      <c r="J667" s="530">
        <v>0.2</v>
      </c>
      <c r="K667" s="530">
        <v>909.51</v>
      </c>
      <c r="L667" s="530">
        <v>1</v>
      </c>
      <c r="M667" s="530">
        <v>4547.5499999999993</v>
      </c>
      <c r="N667" s="530">
        <v>0.38</v>
      </c>
      <c r="O667" s="530">
        <v>1728.09</v>
      </c>
      <c r="P667" s="544">
        <v>1.900023089355807</v>
      </c>
      <c r="Q667" s="531">
        <v>4547.6052631578941</v>
      </c>
    </row>
    <row r="668" spans="1:17" ht="14.4" customHeight="1" x14ac:dyDescent="0.3">
      <c r="A668" s="525" t="s">
        <v>2743</v>
      </c>
      <c r="B668" s="526" t="s">
        <v>2194</v>
      </c>
      <c r="C668" s="526" t="s">
        <v>2164</v>
      </c>
      <c r="D668" s="526" t="s">
        <v>2207</v>
      </c>
      <c r="E668" s="526" t="s">
        <v>607</v>
      </c>
      <c r="F668" s="530">
        <v>0.6100000000000001</v>
      </c>
      <c r="G668" s="530">
        <v>5400.94</v>
      </c>
      <c r="H668" s="530">
        <v>0.71581042807290984</v>
      </c>
      <c r="I668" s="530">
        <v>8853.9999999999982</v>
      </c>
      <c r="J668" s="530">
        <v>0.85000000000000009</v>
      </c>
      <c r="K668" s="530">
        <v>7545.2099999999991</v>
      </c>
      <c r="L668" s="530">
        <v>1</v>
      </c>
      <c r="M668" s="530">
        <v>8876.717647058822</v>
      </c>
      <c r="N668" s="530">
        <v>0.55000000000000004</v>
      </c>
      <c r="O668" s="530">
        <v>5002.3500000000004</v>
      </c>
      <c r="P668" s="544">
        <v>0.66298353524951603</v>
      </c>
      <c r="Q668" s="531">
        <v>9095.181818181818</v>
      </c>
    </row>
    <row r="669" spans="1:17" ht="14.4" customHeight="1" x14ac:dyDescent="0.3">
      <c r="A669" s="525" t="s">
        <v>2743</v>
      </c>
      <c r="B669" s="526" t="s">
        <v>2194</v>
      </c>
      <c r="C669" s="526" t="s">
        <v>2164</v>
      </c>
      <c r="D669" s="526" t="s">
        <v>2208</v>
      </c>
      <c r="E669" s="526" t="s">
        <v>675</v>
      </c>
      <c r="F669" s="530">
        <v>0.2</v>
      </c>
      <c r="G669" s="530">
        <v>389.86</v>
      </c>
      <c r="H669" s="530">
        <v>2</v>
      </c>
      <c r="I669" s="530">
        <v>1949.3</v>
      </c>
      <c r="J669" s="530">
        <v>0.1</v>
      </c>
      <c r="K669" s="530">
        <v>194.93</v>
      </c>
      <c r="L669" s="530">
        <v>1</v>
      </c>
      <c r="M669" s="530">
        <v>1949.3</v>
      </c>
      <c r="N669" s="530">
        <v>0.1</v>
      </c>
      <c r="O669" s="530">
        <v>194.93</v>
      </c>
      <c r="P669" s="544">
        <v>1</v>
      </c>
      <c r="Q669" s="531">
        <v>1949.3</v>
      </c>
    </row>
    <row r="670" spans="1:17" ht="14.4" customHeight="1" x14ac:dyDescent="0.3">
      <c r="A670" s="525" t="s">
        <v>2743</v>
      </c>
      <c r="B670" s="526" t="s">
        <v>2194</v>
      </c>
      <c r="C670" s="526" t="s">
        <v>2164</v>
      </c>
      <c r="D670" s="526" t="s">
        <v>2209</v>
      </c>
      <c r="E670" s="526" t="s">
        <v>607</v>
      </c>
      <c r="F670" s="530">
        <v>16.25</v>
      </c>
      <c r="G670" s="530">
        <v>28775.51</v>
      </c>
      <c r="H670" s="530">
        <v>0.994141664144649</v>
      </c>
      <c r="I670" s="530">
        <v>1770.8006153846152</v>
      </c>
      <c r="J670" s="530">
        <v>16.2</v>
      </c>
      <c r="K670" s="530">
        <v>28945.08</v>
      </c>
      <c r="L670" s="530">
        <v>1</v>
      </c>
      <c r="M670" s="530">
        <v>1786.7333333333336</v>
      </c>
      <c r="N670" s="530">
        <v>10.07</v>
      </c>
      <c r="O670" s="530">
        <v>18317.75</v>
      </c>
      <c r="P670" s="544">
        <v>0.63284502927613251</v>
      </c>
      <c r="Q670" s="531">
        <v>1819.0417080436941</v>
      </c>
    </row>
    <row r="671" spans="1:17" ht="14.4" customHeight="1" x14ac:dyDescent="0.3">
      <c r="A671" s="525" t="s">
        <v>2743</v>
      </c>
      <c r="B671" s="526" t="s">
        <v>2194</v>
      </c>
      <c r="C671" s="526" t="s">
        <v>2164</v>
      </c>
      <c r="D671" s="526" t="s">
        <v>2211</v>
      </c>
      <c r="E671" s="526" t="s">
        <v>601</v>
      </c>
      <c r="F671" s="530"/>
      <c r="G671" s="530"/>
      <c r="H671" s="530"/>
      <c r="I671" s="530"/>
      <c r="J671" s="530">
        <v>0.05</v>
      </c>
      <c r="K671" s="530">
        <v>45.19</v>
      </c>
      <c r="L671" s="530">
        <v>1</v>
      </c>
      <c r="M671" s="530">
        <v>903.8</v>
      </c>
      <c r="N671" s="530"/>
      <c r="O671" s="530"/>
      <c r="P671" s="544"/>
      <c r="Q671" s="531"/>
    </row>
    <row r="672" spans="1:17" ht="14.4" customHeight="1" x14ac:dyDescent="0.3">
      <c r="A672" s="525" t="s">
        <v>2743</v>
      </c>
      <c r="B672" s="526" t="s">
        <v>2194</v>
      </c>
      <c r="C672" s="526" t="s">
        <v>2164</v>
      </c>
      <c r="D672" s="526" t="s">
        <v>2212</v>
      </c>
      <c r="E672" s="526" t="s">
        <v>607</v>
      </c>
      <c r="F672" s="530">
        <v>0.52</v>
      </c>
      <c r="G672" s="530">
        <v>18274.689999999999</v>
      </c>
      <c r="H672" s="530">
        <v>1.198981881452633</v>
      </c>
      <c r="I672" s="530">
        <v>35143.63461538461</v>
      </c>
      <c r="J672" s="530">
        <v>0.48000000000000004</v>
      </c>
      <c r="K672" s="530">
        <v>15241.839999999998</v>
      </c>
      <c r="L672" s="530">
        <v>1</v>
      </c>
      <c r="M672" s="530">
        <v>31753.833333333328</v>
      </c>
      <c r="N672" s="530">
        <v>0.41000000000000009</v>
      </c>
      <c r="O672" s="530">
        <v>14042.92</v>
      </c>
      <c r="P672" s="544">
        <v>0.92134020564446295</v>
      </c>
      <c r="Q672" s="531">
        <v>34251.024390243896</v>
      </c>
    </row>
    <row r="673" spans="1:17" ht="14.4" customHeight="1" x14ac:dyDescent="0.3">
      <c r="A673" s="525" t="s">
        <v>2743</v>
      </c>
      <c r="B673" s="526" t="s">
        <v>2194</v>
      </c>
      <c r="C673" s="526" t="s">
        <v>2166</v>
      </c>
      <c r="D673" s="526" t="s">
        <v>2383</v>
      </c>
      <c r="E673" s="526" t="s">
        <v>2384</v>
      </c>
      <c r="F673" s="530"/>
      <c r="G673" s="530"/>
      <c r="H673" s="530"/>
      <c r="I673" s="530"/>
      <c r="J673" s="530">
        <v>1</v>
      </c>
      <c r="K673" s="530">
        <v>1447.28</v>
      </c>
      <c r="L673" s="530">
        <v>1</v>
      </c>
      <c r="M673" s="530">
        <v>1447.28</v>
      </c>
      <c r="N673" s="530"/>
      <c r="O673" s="530"/>
      <c r="P673" s="544"/>
      <c r="Q673" s="531"/>
    </row>
    <row r="674" spans="1:17" ht="14.4" customHeight="1" x14ac:dyDescent="0.3">
      <c r="A674" s="525" t="s">
        <v>2743</v>
      </c>
      <c r="B674" s="526" t="s">
        <v>2194</v>
      </c>
      <c r="C674" s="526" t="s">
        <v>2166</v>
      </c>
      <c r="D674" s="526" t="s">
        <v>2385</v>
      </c>
      <c r="E674" s="526" t="s">
        <v>2386</v>
      </c>
      <c r="F674" s="530"/>
      <c r="G674" s="530"/>
      <c r="H674" s="530"/>
      <c r="I674" s="530"/>
      <c r="J674" s="530">
        <v>3</v>
      </c>
      <c r="K674" s="530">
        <v>2916.96</v>
      </c>
      <c r="L674" s="530">
        <v>1</v>
      </c>
      <c r="M674" s="530">
        <v>972.32</v>
      </c>
      <c r="N674" s="530">
        <v>1</v>
      </c>
      <c r="O674" s="530">
        <v>972.32</v>
      </c>
      <c r="P674" s="544">
        <v>0.33333333333333337</v>
      </c>
      <c r="Q674" s="531">
        <v>972.32</v>
      </c>
    </row>
    <row r="675" spans="1:17" ht="14.4" customHeight="1" x14ac:dyDescent="0.3">
      <c r="A675" s="525" t="s">
        <v>2743</v>
      </c>
      <c r="B675" s="526" t="s">
        <v>2194</v>
      </c>
      <c r="C675" s="526" t="s">
        <v>2166</v>
      </c>
      <c r="D675" s="526" t="s">
        <v>2387</v>
      </c>
      <c r="E675" s="526" t="s">
        <v>2386</v>
      </c>
      <c r="F675" s="530">
        <v>1</v>
      </c>
      <c r="G675" s="530">
        <v>1408.42</v>
      </c>
      <c r="H675" s="530">
        <v>1</v>
      </c>
      <c r="I675" s="530">
        <v>1408.42</v>
      </c>
      <c r="J675" s="530">
        <v>1</v>
      </c>
      <c r="K675" s="530">
        <v>1408.42</v>
      </c>
      <c r="L675" s="530">
        <v>1</v>
      </c>
      <c r="M675" s="530">
        <v>1408.42</v>
      </c>
      <c r="N675" s="530">
        <v>2</v>
      </c>
      <c r="O675" s="530">
        <v>2816.84</v>
      </c>
      <c r="P675" s="544">
        <v>2</v>
      </c>
      <c r="Q675" s="531">
        <v>1408.42</v>
      </c>
    </row>
    <row r="676" spans="1:17" ht="14.4" customHeight="1" x14ac:dyDescent="0.3">
      <c r="A676" s="525" t="s">
        <v>2743</v>
      </c>
      <c r="B676" s="526" t="s">
        <v>2194</v>
      </c>
      <c r="C676" s="526" t="s">
        <v>2166</v>
      </c>
      <c r="D676" s="526" t="s">
        <v>2388</v>
      </c>
      <c r="E676" s="526" t="s">
        <v>2386</v>
      </c>
      <c r="F676" s="530">
        <v>1</v>
      </c>
      <c r="G676" s="530">
        <v>1707.31</v>
      </c>
      <c r="H676" s="530">
        <v>0.33333333333333331</v>
      </c>
      <c r="I676" s="530">
        <v>1707.31</v>
      </c>
      <c r="J676" s="530">
        <v>3</v>
      </c>
      <c r="K676" s="530">
        <v>5121.93</v>
      </c>
      <c r="L676" s="530">
        <v>1</v>
      </c>
      <c r="M676" s="530">
        <v>1707.3100000000002</v>
      </c>
      <c r="N676" s="530">
        <v>1</v>
      </c>
      <c r="O676" s="530">
        <v>1707.31</v>
      </c>
      <c r="P676" s="544">
        <v>0.33333333333333331</v>
      </c>
      <c r="Q676" s="531">
        <v>1707.31</v>
      </c>
    </row>
    <row r="677" spans="1:17" ht="14.4" customHeight="1" x14ac:dyDescent="0.3">
      <c r="A677" s="525" t="s">
        <v>2743</v>
      </c>
      <c r="B677" s="526" t="s">
        <v>2194</v>
      </c>
      <c r="C677" s="526" t="s">
        <v>2166</v>
      </c>
      <c r="D677" s="526" t="s">
        <v>2389</v>
      </c>
      <c r="E677" s="526" t="s">
        <v>2386</v>
      </c>
      <c r="F677" s="530">
        <v>11</v>
      </c>
      <c r="G677" s="530">
        <v>22729.300000000003</v>
      </c>
      <c r="H677" s="530">
        <v>0.64705882352941191</v>
      </c>
      <c r="I677" s="530">
        <v>2066.3000000000002</v>
      </c>
      <c r="J677" s="530">
        <v>17</v>
      </c>
      <c r="K677" s="530">
        <v>35127.1</v>
      </c>
      <c r="L677" s="530">
        <v>1</v>
      </c>
      <c r="M677" s="530">
        <v>2066.2999999999997</v>
      </c>
      <c r="N677" s="530">
        <v>17</v>
      </c>
      <c r="O677" s="530">
        <v>35127.1</v>
      </c>
      <c r="P677" s="544">
        <v>1</v>
      </c>
      <c r="Q677" s="531">
        <v>2066.2999999999997</v>
      </c>
    </row>
    <row r="678" spans="1:17" ht="14.4" customHeight="1" x14ac:dyDescent="0.3">
      <c r="A678" s="525" t="s">
        <v>2743</v>
      </c>
      <c r="B678" s="526" t="s">
        <v>2194</v>
      </c>
      <c r="C678" s="526" t="s">
        <v>2166</v>
      </c>
      <c r="D678" s="526" t="s">
        <v>2390</v>
      </c>
      <c r="E678" s="526" t="s">
        <v>2391</v>
      </c>
      <c r="F678" s="530"/>
      <c r="G678" s="530"/>
      <c r="H678" s="530"/>
      <c r="I678" s="530"/>
      <c r="J678" s="530"/>
      <c r="K678" s="530"/>
      <c r="L678" s="530"/>
      <c r="M678" s="530"/>
      <c r="N678" s="530">
        <v>1</v>
      </c>
      <c r="O678" s="530">
        <v>1932.09</v>
      </c>
      <c r="P678" s="544"/>
      <c r="Q678" s="531">
        <v>1932.09</v>
      </c>
    </row>
    <row r="679" spans="1:17" ht="14.4" customHeight="1" x14ac:dyDescent="0.3">
      <c r="A679" s="525" t="s">
        <v>2743</v>
      </c>
      <c r="B679" s="526" t="s">
        <v>2194</v>
      </c>
      <c r="C679" s="526" t="s">
        <v>2166</v>
      </c>
      <c r="D679" s="526" t="s">
        <v>2392</v>
      </c>
      <c r="E679" s="526" t="s">
        <v>2393</v>
      </c>
      <c r="F679" s="530">
        <v>12</v>
      </c>
      <c r="G679" s="530">
        <v>12333.12</v>
      </c>
      <c r="H679" s="530">
        <v>0.54545454545454541</v>
      </c>
      <c r="I679" s="530">
        <v>1027.76</v>
      </c>
      <c r="J679" s="530">
        <v>22</v>
      </c>
      <c r="K679" s="530">
        <v>22610.720000000001</v>
      </c>
      <c r="L679" s="530">
        <v>1</v>
      </c>
      <c r="M679" s="530">
        <v>1027.76</v>
      </c>
      <c r="N679" s="530">
        <v>20</v>
      </c>
      <c r="O679" s="530">
        <v>20555.2</v>
      </c>
      <c r="P679" s="544">
        <v>0.90909090909090906</v>
      </c>
      <c r="Q679" s="531">
        <v>1027.76</v>
      </c>
    </row>
    <row r="680" spans="1:17" ht="14.4" customHeight="1" x14ac:dyDescent="0.3">
      <c r="A680" s="525" t="s">
        <v>2743</v>
      </c>
      <c r="B680" s="526" t="s">
        <v>2194</v>
      </c>
      <c r="C680" s="526" t="s">
        <v>2166</v>
      </c>
      <c r="D680" s="526" t="s">
        <v>2394</v>
      </c>
      <c r="E680" s="526" t="s">
        <v>2393</v>
      </c>
      <c r="F680" s="530">
        <v>2</v>
      </c>
      <c r="G680" s="530">
        <v>4283.7</v>
      </c>
      <c r="H680" s="530"/>
      <c r="I680" s="530">
        <v>2141.85</v>
      </c>
      <c r="J680" s="530"/>
      <c r="K680" s="530"/>
      <c r="L680" s="530"/>
      <c r="M680" s="530"/>
      <c r="N680" s="530"/>
      <c r="O680" s="530"/>
      <c r="P680" s="544"/>
      <c r="Q680" s="531"/>
    </row>
    <row r="681" spans="1:17" ht="14.4" customHeight="1" x14ac:dyDescent="0.3">
      <c r="A681" s="525" t="s">
        <v>2743</v>
      </c>
      <c r="B681" s="526" t="s">
        <v>2194</v>
      </c>
      <c r="C681" s="526" t="s">
        <v>2166</v>
      </c>
      <c r="D681" s="526" t="s">
        <v>2744</v>
      </c>
      <c r="E681" s="526" t="s">
        <v>2745</v>
      </c>
      <c r="F681" s="530">
        <v>9</v>
      </c>
      <c r="G681" s="530">
        <v>156150</v>
      </c>
      <c r="H681" s="530">
        <v>0.75</v>
      </c>
      <c r="I681" s="530">
        <v>17350</v>
      </c>
      <c r="J681" s="530">
        <v>12</v>
      </c>
      <c r="K681" s="530">
        <v>208200</v>
      </c>
      <c r="L681" s="530">
        <v>1</v>
      </c>
      <c r="M681" s="530">
        <v>17350</v>
      </c>
      <c r="N681" s="530">
        <v>14</v>
      </c>
      <c r="O681" s="530">
        <v>242900</v>
      </c>
      <c r="P681" s="544">
        <v>1.1666666666666667</v>
      </c>
      <c r="Q681" s="531">
        <v>17350</v>
      </c>
    </row>
    <row r="682" spans="1:17" ht="14.4" customHeight="1" x14ac:dyDescent="0.3">
      <c r="A682" s="525" t="s">
        <v>2743</v>
      </c>
      <c r="B682" s="526" t="s">
        <v>2194</v>
      </c>
      <c r="C682" s="526" t="s">
        <v>2166</v>
      </c>
      <c r="D682" s="526" t="s">
        <v>2395</v>
      </c>
      <c r="E682" s="526" t="s">
        <v>2396</v>
      </c>
      <c r="F682" s="530">
        <v>3</v>
      </c>
      <c r="G682" s="530">
        <v>25609.65</v>
      </c>
      <c r="H682" s="530">
        <v>1.0000000000000002</v>
      </c>
      <c r="I682" s="530">
        <v>8536.5500000000011</v>
      </c>
      <c r="J682" s="530">
        <v>3</v>
      </c>
      <c r="K682" s="530">
        <v>25609.649999999998</v>
      </c>
      <c r="L682" s="530">
        <v>1</v>
      </c>
      <c r="M682" s="530">
        <v>8536.5499999999993</v>
      </c>
      <c r="N682" s="530">
        <v>1</v>
      </c>
      <c r="O682" s="530">
        <v>8536.5499999999993</v>
      </c>
      <c r="P682" s="544">
        <v>0.33333333333333331</v>
      </c>
      <c r="Q682" s="531">
        <v>8536.5499999999993</v>
      </c>
    </row>
    <row r="683" spans="1:17" ht="14.4" customHeight="1" x14ac:dyDescent="0.3">
      <c r="A683" s="525" t="s">
        <v>2743</v>
      </c>
      <c r="B683" s="526" t="s">
        <v>2194</v>
      </c>
      <c r="C683" s="526" t="s">
        <v>2166</v>
      </c>
      <c r="D683" s="526" t="s">
        <v>2746</v>
      </c>
      <c r="E683" s="526" t="s">
        <v>2747</v>
      </c>
      <c r="F683" s="530">
        <v>2</v>
      </c>
      <c r="G683" s="530">
        <v>6628.58</v>
      </c>
      <c r="H683" s="530"/>
      <c r="I683" s="530">
        <v>3314.29</v>
      </c>
      <c r="J683" s="530"/>
      <c r="K683" s="530"/>
      <c r="L683" s="530"/>
      <c r="M683" s="530"/>
      <c r="N683" s="530"/>
      <c r="O683" s="530"/>
      <c r="P683" s="544"/>
      <c r="Q683" s="531"/>
    </row>
    <row r="684" spans="1:17" ht="14.4" customHeight="1" x14ac:dyDescent="0.3">
      <c r="A684" s="525" t="s">
        <v>2743</v>
      </c>
      <c r="B684" s="526" t="s">
        <v>2194</v>
      </c>
      <c r="C684" s="526" t="s">
        <v>2166</v>
      </c>
      <c r="D684" s="526" t="s">
        <v>2397</v>
      </c>
      <c r="E684" s="526" t="s">
        <v>2398</v>
      </c>
      <c r="F684" s="530">
        <v>11</v>
      </c>
      <c r="G684" s="530">
        <v>129492</v>
      </c>
      <c r="H684" s="530">
        <v>0.91666666666666663</v>
      </c>
      <c r="I684" s="530">
        <v>11772</v>
      </c>
      <c r="J684" s="530">
        <v>12</v>
      </c>
      <c r="K684" s="530">
        <v>141264</v>
      </c>
      <c r="L684" s="530">
        <v>1</v>
      </c>
      <c r="M684" s="530">
        <v>11772</v>
      </c>
      <c r="N684" s="530">
        <v>14</v>
      </c>
      <c r="O684" s="530">
        <v>164808</v>
      </c>
      <c r="P684" s="544">
        <v>1.1666666666666667</v>
      </c>
      <c r="Q684" s="531">
        <v>11772</v>
      </c>
    </row>
    <row r="685" spans="1:17" ht="14.4" customHeight="1" x14ac:dyDescent="0.3">
      <c r="A685" s="525" t="s">
        <v>2743</v>
      </c>
      <c r="B685" s="526" t="s">
        <v>2194</v>
      </c>
      <c r="C685" s="526" t="s">
        <v>2166</v>
      </c>
      <c r="D685" s="526" t="s">
        <v>2401</v>
      </c>
      <c r="E685" s="526" t="s">
        <v>2402</v>
      </c>
      <c r="F685" s="530">
        <v>1</v>
      </c>
      <c r="G685" s="530">
        <v>2236.5</v>
      </c>
      <c r="H685" s="530">
        <v>0.33333333333333331</v>
      </c>
      <c r="I685" s="530">
        <v>2236.5</v>
      </c>
      <c r="J685" s="530">
        <v>3</v>
      </c>
      <c r="K685" s="530">
        <v>6709.5</v>
      </c>
      <c r="L685" s="530">
        <v>1</v>
      </c>
      <c r="M685" s="530">
        <v>2236.5</v>
      </c>
      <c r="N685" s="530">
        <v>1</v>
      </c>
      <c r="O685" s="530">
        <v>2236.5</v>
      </c>
      <c r="P685" s="544">
        <v>0.33333333333333331</v>
      </c>
      <c r="Q685" s="531">
        <v>2236.5</v>
      </c>
    </row>
    <row r="686" spans="1:17" ht="14.4" customHeight="1" x14ac:dyDescent="0.3">
      <c r="A686" s="525" t="s">
        <v>2743</v>
      </c>
      <c r="B686" s="526" t="s">
        <v>2194</v>
      </c>
      <c r="C686" s="526" t="s">
        <v>2166</v>
      </c>
      <c r="D686" s="526" t="s">
        <v>2409</v>
      </c>
      <c r="E686" s="526" t="s">
        <v>2410</v>
      </c>
      <c r="F686" s="530"/>
      <c r="G686" s="530"/>
      <c r="H686" s="530"/>
      <c r="I686" s="530"/>
      <c r="J686" s="530">
        <v>2</v>
      </c>
      <c r="K686" s="530">
        <v>2247.46</v>
      </c>
      <c r="L686" s="530">
        <v>1</v>
      </c>
      <c r="M686" s="530">
        <v>1123.73</v>
      </c>
      <c r="N686" s="530"/>
      <c r="O686" s="530"/>
      <c r="P686" s="544"/>
      <c r="Q686" s="531"/>
    </row>
    <row r="687" spans="1:17" ht="14.4" customHeight="1" x14ac:dyDescent="0.3">
      <c r="A687" s="525" t="s">
        <v>2743</v>
      </c>
      <c r="B687" s="526" t="s">
        <v>2194</v>
      </c>
      <c r="C687" s="526" t="s">
        <v>2166</v>
      </c>
      <c r="D687" s="526" t="s">
        <v>2413</v>
      </c>
      <c r="E687" s="526" t="s">
        <v>2414</v>
      </c>
      <c r="F687" s="530"/>
      <c r="G687" s="530"/>
      <c r="H687" s="530"/>
      <c r="I687" s="530"/>
      <c r="J687" s="530"/>
      <c r="K687" s="530"/>
      <c r="L687" s="530"/>
      <c r="M687" s="530"/>
      <c r="N687" s="530">
        <v>1</v>
      </c>
      <c r="O687" s="530">
        <v>1002.8</v>
      </c>
      <c r="P687" s="544"/>
      <c r="Q687" s="531">
        <v>1002.8</v>
      </c>
    </row>
    <row r="688" spans="1:17" ht="14.4" customHeight="1" x14ac:dyDescent="0.3">
      <c r="A688" s="525" t="s">
        <v>2743</v>
      </c>
      <c r="B688" s="526" t="s">
        <v>2194</v>
      </c>
      <c r="C688" s="526" t="s">
        <v>2166</v>
      </c>
      <c r="D688" s="526" t="s">
        <v>2664</v>
      </c>
      <c r="E688" s="526" t="s">
        <v>2426</v>
      </c>
      <c r="F688" s="530">
        <v>1</v>
      </c>
      <c r="G688" s="530">
        <v>2697.24</v>
      </c>
      <c r="H688" s="530"/>
      <c r="I688" s="530">
        <v>2697.24</v>
      </c>
      <c r="J688" s="530"/>
      <c r="K688" s="530"/>
      <c r="L688" s="530"/>
      <c r="M688" s="530"/>
      <c r="N688" s="530"/>
      <c r="O688" s="530"/>
      <c r="P688" s="544"/>
      <c r="Q688" s="531"/>
    </row>
    <row r="689" spans="1:17" ht="14.4" customHeight="1" x14ac:dyDescent="0.3">
      <c r="A689" s="525" t="s">
        <v>2743</v>
      </c>
      <c r="B689" s="526" t="s">
        <v>2194</v>
      </c>
      <c r="C689" s="526" t="s">
        <v>2166</v>
      </c>
      <c r="D689" s="526" t="s">
        <v>2425</v>
      </c>
      <c r="E689" s="526" t="s">
        <v>2426</v>
      </c>
      <c r="F689" s="530"/>
      <c r="G689" s="530"/>
      <c r="H689" s="530"/>
      <c r="I689" s="530"/>
      <c r="J689" s="530">
        <v>4</v>
      </c>
      <c r="K689" s="530">
        <v>21036.92</v>
      </c>
      <c r="L689" s="530">
        <v>1</v>
      </c>
      <c r="M689" s="530">
        <v>5259.23</v>
      </c>
      <c r="N689" s="530"/>
      <c r="O689" s="530"/>
      <c r="P689" s="544"/>
      <c r="Q689" s="531"/>
    </row>
    <row r="690" spans="1:17" ht="14.4" customHeight="1" x14ac:dyDescent="0.3">
      <c r="A690" s="525" t="s">
        <v>2743</v>
      </c>
      <c r="B690" s="526" t="s">
        <v>2194</v>
      </c>
      <c r="C690" s="526" t="s">
        <v>2166</v>
      </c>
      <c r="D690" s="526" t="s">
        <v>2572</v>
      </c>
      <c r="E690" s="526" t="s">
        <v>2573</v>
      </c>
      <c r="F690" s="530">
        <v>6</v>
      </c>
      <c r="G690" s="530">
        <v>121873.2</v>
      </c>
      <c r="H690" s="530"/>
      <c r="I690" s="530">
        <v>20312.2</v>
      </c>
      <c r="J690" s="530"/>
      <c r="K690" s="530"/>
      <c r="L690" s="530"/>
      <c r="M690" s="530"/>
      <c r="N690" s="530"/>
      <c r="O690" s="530"/>
      <c r="P690" s="544"/>
      <c r="Q690" s="531"/>
    </row>
    <row r="691" spans="1:17" ht="14.4" customHeight="1" x14ac:dyDescent="0.3">
      <c r="A691" s="525" t="s">
        <v>2743</v>
      </c>
      <c r="B691" s="526" t="s">
        <v>2194</v>
      </c>
      <c r="C691" s="526" t="s">
        <v>2166</v>
      </c>
      <c r="D691" s="526" t="s">
        <v>2435</v>
      </c>
      <c r="E691" s="526" t="s">
        <v>2436</v>
      </c>
      <c r="F691" s="530">
        <v>14</v>
      </c>
      <c r="G691" s="530">
        <v>11636.24</v>
      </c>
      <c r="H691" s="530">
        <v>0.82352941176470584</v>
      </c>
      <c r="I691" s="530">
        <v>831.16</v>
      </c>
      <c r="J691" s="530">
        <v>17</v>
      </c>
      <c r="K691" s="530">
        <v>14129.720000000001</v>
      </c>
      <c r="L691" s="530">
        <v>1</v>
      </c>
      <c r="M691" s="530">
        <v>831.16000000000008</v>
      </c>
      <c r="N691" s="530">
        <v>20</v>
      </c>
      <c r="O691" s="530">
        <v>16623.2</v>
      </c>
      <c r="P691" s="544">
        <v>1.1764705882352942</v>
      </c>
      <c r="Q691" s="531">
        <v>831.16000000000008</v>
      </c>
    </row>
    <row r="692" spans="1:17" ht="14.4" customHeight="1" x14ac:dyDescent="0.3">
      <c r="A692" s="525" t="s">
        <v>2743</v>
      </c>
      <c r="B692" s="526" t="s">
        <v>2194</v>
      </c>
      <c r="C692" s="526" t="s">
        <v>2166</v>
      </c>
      <c r="D692" s="526" t="s">
        <v>2437</v>
      </c>
      <c r="E692" s="526" t="s">
        <v>2436</v>
      </c>
      <c r="F692" s="530"/>
      <c r="G692" s="530"/>
      <c r="H692" s="530"/>
      <c r="I692" s="530"/>
      <c r="J692" s="530">
        <v>1</v>
      </c>
      <c r="K692" s="530">
        <v>888.06</v>
      </c>
      <c r="L692" s="530">
        <v>1</v>
      </c>
      <c r="M692" s="530">
        <v>888.06</v>
      </c>
      <c r="N692" s="530"/>
      <c r="O692" s="530"/>
      <c r="P692" s="544"/>
      <c r="Q692" s="531"/>
    </row>
    <row r="693" spans="1:17" ht="14.4" customHeight="1" x14ac:dyDescent="0.3">
      <c r="A693" s="525" t="s">
        <v>2743</v>
      </c>
      <c r="B693" s="526" t="s">
        <v>2194</v>
      </c>
      <c r="C693" s="526" t="s">
        <v>2166</v>
      </c>
      <c r="D693" s="526" t="s">
        <v>2628</v>
      </c>
      <c r="E693" s="526" t="s">
        <v>2629</v>
      </c>
      <c r="F693" s="530">
        <v>36</v>
      </c>
      <c r="G693" s="530">
        <v>792000</v>
      </c>
      <c r="H693" s="530">
        <v>1.3846153846153846</v>
      </c>
      <c r="I693" s="530">
        <v>22000</v>
      </c>
      <c r="J693" s="530">
        <v>26</v>
      </c>
      <c r="K693" s="530">
        <v>572000</v>
      </c>
      <c r="L693" s="530">
        <v>1</v>
      </c>
      <c r="M693" s="530">
        <v>22000</v>
      </c>
      <c r="N693" s="530">
        <v>36</v>
      </c>
      <c r="O693" s="530">
        <v>792000</v>
      </c>
      <c r="P693" s="544">
        <v>1.3846153846153846</v>
      </c>
      <c r="Q693" s="531">
        <v>22000</v>
      </c>
    </row>
    <row r="694" spans="1:17" ht="14.4" customHeight="1" x14ac:dyDescent="0.3">
      <c r="A694" s="525" t="s">
        <v>2743</v>
      </c>
      <c r="B694" s="526" t="s">
        <v>2194</v>
      </c>
      <c r="C694" s="526" t="s">
        <v>2166</v>
      </c>
      <c r="D694" s="526" t="s">
        <v>2444</v>
      </c>
      <c r="E694" s="526" t="s">
        <v>2445</v>
      </c>
      <c r="F694" s="530">
        <v>1</v>
      </c>
      <c r="G694" s="530">
        <v>40210.910000000003</v>
      </c>
      <c r="H694" s="530">
        <v>0.33333333333333331</v>
      </c>
      <c r="I694" s="530">
        <v>40210.910000000003</v>
      </c>
      <c r="J694" s="530">
        <v>3</v>
      </c>
      <c r="K694" s="530">
        <v>120632.73000000001</v>
      </c>
      <c r="L694" s="530">
        <v>1</v>
      </c>
      <c r="M694" s="530">
        <v>40210.910000000003</v>
      </c>
      <c r="N694" s="530"/>
      <c r="O694" s="530"/>
      <c r="P694" s="544"/>
      <c r="Q694" s="531"/>
    </row>
    <row r="695" spans="1:17" ht="14.4" customHeight="1" x14ac:dyDescent="0.3">
      <c r="A695" s="525" t="s">
        <v>2743</v>
      </c>
      <c r="B695" s="526" t="s">
        <v>2194</v>
      </c>
      <c r="C695" s="526" t="s">
        <v>2166</v>
      </c>
      <c r="D695" s="526" t="s">
        <v>2601</v>
      </c>
      <c r="E695" s="526" t="s">
        <v>2602</v>
      </c>
      <c r="F695" s="530">
        <v>7</v>
      </c>
      <c r="G695" s="530">
        <v>25512.06</v>
      </c>
      <c r="H695" s="530"/>
      <c r="I695" s="530">
        <v>3644.5800000000004</v>
      </c>
      <c r="J695" s="530"/>
      <c r="K695" s="530"/>
      <c r="L695" s="530"/>
      <c r="M695" s="530"/>
      <c r="N695" s="530"/>
      <c r="O695" s="530"/>
      <c r="P695" s="544"/>
      <c r="Q695" s="531"/>
    </row>
    <row r="696" spans="1:17" ht="14.4" customHeight="1" x14ac:dyDescent="0.3">
      <c r="A696" s="525" t="s">
        <v>2743</v>
      </c>
      <c r="B696" s="526" t="s">
        <v>2194</v>
      </c>
      <c r="C696" s="526" t="s">
        <v>2166</v>
      </c>
      <c r="D696" s="526" t="s">
        <v>2446</v>
      </c>
      <c r="E696" s="526" t="s">
        <v>2447</v>
      </c>
      <c r="F696" s="530">
        <v>1</v>
      </c>
      <c r="G696" s="530">
        <v>1146.33</v>
      </c>
      <c r="H696" s="530">
        <v>0.33333333333333331</v>
      </c>
      <c r="I696" s="530">
        <v>1146.33</v>
      </c>
      <c r="J696" s="530">
        <v>3</v>
      </c>
      <c r="K696" s="530">
        <v>3438.99</v>
      </c>
      <c r="L696" s="530">
        <v>1</v>
      </c>
      <c r="M696" s="530">
        <v>1146.33</v>
      </c>
      <c r="N696" s="530">
        <v>1</v>
      </c>
      <c r="O696" s="530">
        <v>1146.33</v>
      </c>
      <c r="P696" s="544">
        <v>0.33333333333333331</v>
      </c>
      <c r="Q696" s="531">
        <v>1146.33</v>
      </c>
    </row>
    <row r="697" spans="1:17" ht="14.4" customHeight="1" x14ac:dyDescent="0.3">
      <c r="A697" s="525" t="s">
        <v>2743</v>
      </c>
      <c r="B697" s="526" t="s">
        <v>2194</v>
      </c>
      <c r="C697" s="526" t="s">
        <v>2166</v>
      </c>
      <c r="D697" s="526" t="s">
        <v>2748</v>
      </c>
      <c r="E697" s="526" t="s">
        <v>2749</v>
      </c>
      <c r="F697" s="530">
        <v>19</v>
      </c>
      <c r="G697" s="530">
        <v>470250</v>
      </c>
      <c r="H697" s="530">
        <v>0.44186046511627908</v>
      </c>
      <c r="I697" s="530">
        <v>24750</v>
      </c>
      <c r="J697" s="530">
        <v>43</v>
      </c>
      <c r="K697" s="530">
        <v>1064250</v>
      </c>
      <c r="L697" s="530">
        <v>1</v>
      </c>
      <c r="M697" s="530">
        <v>24750</v>
      </c>
      <c r="N697" s="530">
        <v>28</v>
      </c>
      <c r="O697" s="530">
        <v>693000</v>
      </c>
      <c r="P697" s="544">
        <v>0.65116279069767447</v>
      </c>
      <c r="Q697" s="531">
        <v>24750</v>
      </c>
    </row>
    <row r="698" spans="1:17" ht="14.4" customHeight="1" x14ac:dyDescent="0.3">
      <c r="A698" s="525" t="s">
        <v>2743</v>
      </c>
      <c r="B698" s="526" t="s">
        <v>2194</v>
      </c>
      <c r="C698" s="526" t="s">
        <v>2166</v>
      </c>
      <c r="D698" s="526" t="s">
        <v>2448</v>
      </c>
      <c r="E698" s="526" t="s">
        <v>2449</v>
      </c>
      <c r="F698" s="530">
        <v>6</v>
      </c>
      <c r="G698" s="530">
        <v>2154.6</v>
      </c>
      <c r="H698" s="530">
        <v>1.9999999999999996</v>
      </c>
      <c r="I698" s="530">
        <v>359.09999999999997</v>
      </c>
      <c r="J698" s="530">
        <v>3</v>
      </c>
      <c r="K698" s="530">
        <v>1077.3000000000002</v>
      </c>
      <c r="L698" s="530">
        <v>1</v>
      </c>
      <c r="M698" s="530">
        <v>359.10000000000008</v>
      </c>
      <c r="N698" s="530">
        <v>3</v>
      </c>
      <c r="O698" s="530">
        <v>1077.3000000000002</v>
      </c>
      <c r="P698" s="544">
        <v>1</v>
      </c>
      <c r="Q698" s="531">
        <v>359.10000000000008</v>
      </c>
    </row>
    <row r="699" spans="1:17" ht="14.4" customHeight="1" x14ac:dyDescent="0.3">
      <c r="A699" s="525" t="s">
        <v>2743</v>
      </c>
      <c r="B699" s="526" t="s">
        <v>2194</v>
      </c>
      <c r="C699" s="526" t="s">
        <v>2166</v>
      </c>
      <c r="D699" s="526" t="s">
        <v>2574</v>
      </c>
      <c r="E699" s="526" t="s">
        <v>2575</v>
      </c>
      <c r="F699" s="530">
        <v>4</v>
      </c>
      <c r="G699" s="530">
        <v>52312</v>
      </c>
      <c r="H699" s="530">
        <v>0.5714285714285714</v>
      </c>
      <c r="I699" s="530">
        <v>13078</v>
      </c>
      <c r="J699" s="530">
        <v>7</v>
      </c>
      <c r="K699" s="530">
        <v>91546</v>
      </c>
      <c r="L699" s="530">
        <v>1</v>
      </c>
      <c r="M699" s="530">
        <v>13078</v>
      </c>
      <c r="N699" s="530">
        <v>9</v>
      </c>
      <c r="O699" s="530">
        <v>117702</v>
      </c>
      <c r="P699" s="544">
        <v>1.2857142857142858</v>
      </c>
      <c r="Q699" s="531">
        <v>13078</v>
      </c>
    </row>
    <row r="700" spans="1:17" ht="14.4" customHeight="1" x14ac:dyDescent="0.3">
      <c r="A700" s="525" t="s">
        <v>2743</v>
      </c>
      <c r="B700" s="526" t="s">
        <v>2194</v>
      </c>
      <c r="C700" s="526" t="s">
        <v>2166</v>
      </c>
      <c r="D700" s="526" t="s">
        <v>2750</v>
      </c>
      <c r="E700" s="526" t="s">
        <v>2751</v>
      </c>
      <c r="F700" s="530">
        <v>5</v>
      </c>
      <c r="G700" s="530">
        <v>79935</v>
      </c>
      <c r="H700" s="530">
        <v>1</v>
      </c>
      <c r="I700" s="530">
        <v>15987</v>
      </c>
      <c r="J700" s="530">
        <v>5</v>
      </c>
      <c r="K700" s="530">
        <v>79935</v>
      </c>
      <c r="L700" s="530">
        <v>1</v>
      </c>
      <c r="M700" s="530">
        <v>15987</v>
      </c>
      <c r="N700" s="530"/>
      <c r="O700" s="530"/>
      <c r="P700" s="544"/>
      <c r="Q700" s="531"/>
    </row>
    <row r="701" spans="1:17" ht="14.4" customHeight="1" x14ac:dyDescent="0.3">
      <c r="A701" s="525" t="s">
        <v>2743</v>
      </c>
      <c r="B701" s="526" t="s">
        <v>2194</v>
      </c>
      <c r="C701" s="526" t="s">
        <v>2166</v>
      </c>
      <c r="D701" s="526" t="s">
        <v>2752</v>
      </c>
      <c r="E701" s="526" t="s">
        <v>2753</v>
      </c>
      <c r="F701" s="530">
        <v>8</v>
      </c>
      <c r="G701" s="530">
        <v>279680</v>
      </c>
      <c r="H701" s="530">
        <v>1</v>
      </c>
      <c r="I701" s="530">
        <v>34960</v>
      </c>
      <c r="J701" s="530">
        <v>8</v>
      </c>
      <c r="K701" s="530">
        <v>279680</v>
      </c>
      <c r="L701" s="530">
        <v>1</v>
      </c>
      <c r="M701" s="530">
        <v>34960</v>
      </c>
      <c r="N701" s="530">
        <v>9</v>
      </c>
      <c r="O701" s="530">
        <v>314640</v>
      </c>
      <c r="P701" s="544">
        <v>1.125</v>
      </c>
      <c r="Q701" s="531">
        <v>34960</v>
      </c>
    </row>
    <row r="702" spans="1:17" ht="14.4" customHeight="1" x14ac:dyDescent="0.3">
      <c r="A702" s="525" t="s">
        <v>2743</v>
      </c>
      <c r="B702" s="526" t="s">
        <v>2194</v>
      </c>
      <c r="C702" s="526" t="s">
        <v>2166</v>
      </c>
      <c r="D702" s="526" t="s">
        <v>2225</v>
      </c>
      <c r="E702" s="526" t="s">
        <v>2226</v>
      </c>
      <c r="F702" s="530">
        <v>1</v>
      </c>
      <c r="G702" s="530">
        <v>893.9</v>
      </c>
      <c r="H702" s="530"/>
      <c r="I702" s="530">
        <v>893.9</v>
      </c>
      <c r="J702" s="530"/>
      <c r="K702" s="530"/>
      <c r="L702" s="530"/>
      <c r="M702" s="530"/>
      <c r="N702" s="530"/>
      <c r="O702" s="530"/>
      <c r="P702" s="544"/>
      <c r="Q702" s="531"/>
    </row>
    <row r="703" spans="1:17" ht="14.4" customHeight="1" x14ac:dyDescent="0.3">
      <c r="A703" s="525" t="s">
        <v>2743</v>
      </c>
      <c r="B703" s="526" t="s">
        <v>2194</v>
      </c>
      <c r="C703" s="526" t="s">
        <v>2166</v>
      </c>
      <c r="D703" s="526" t="s">
        <v>2450</v>
      </c>
      <c r="E703" s="526" t="s">
        <v>2451</v>
      </c>
      <c r="F703" s="530">
        <v>1</v>
      </c>
      <c r="G703" s="530">
        <v>16831.689999999999</v>
      </c>
      <c r="H703" s="530">
        <v>0.33333333333333337</v>
      </c>
      <c r="I703" s="530">
        <v>16831.689999999999</v>
      </c>
      <c r="J703" s="530">
        <v>3</v>
      </c>
      <c r="K703" s="530">
        <v>50495.069999999992</v>
      </c>
      <c r="L703" s="530">
        <v>1</v>
      </c>
      <c r="M703" s="530">
        <v>16831.689999999999</v>
      </c>
      <c r="N703" s="530">
        <v>4</v>
      </c>
      <c r="O703" s="530">
        <v>67326.759999999995</v>
      </c>
      <c r="P703" s="544">
        <v>1.3333333333333335</v>
      </c>
      <c r="Q703" s="531">
        <v>16831.689999999999</v>
      </c>
    </row>
    <row r="704" spans="1:17" ht="14.4" customHeight="1" x14ac:dyDescent="0.3">
      <c r="A704" s="525" t="s">
        <v>2743</v>
      </c>
      <c r="B704" s="526" t="s">
        <v>2194</v>
      </c>
      <c r="C704" s="526" t="s">
        <v>2166</v>
      </c>
      <c r="D704" s="526" t="s">
        <v>2456</v>
      </c>
      <c r="E704" s="526" t="s">
        <v>2457</v>
      </c>
      <c r="F704" s="530">
        <v>10</v>
      </c>
      <c r="G704" s="530">
        <v>65871.3</v>
      </c>
      <c r="H704" s="530">
        <v>0.47619047619047616</v>
      </c>
      <c r="I704" s="530">
        <v>6587.13</v>
      </c>
      <c r="J704" s="530">
        <v>21</v>
      </c>
      <c r="K704" s="530">
        <v>138329.73000000001</v>
      </c>
      <c r="L704" s="530">
        <v>1</v>
      </c>
      <c r="M704" s="530">
        <v>6587.13</v>
      </c>
      <c r="N704" s="530">
        <v>20</v>
      </c>
      <c r="O704" s="530">
        <v>131742.6</v>
      </c>
      <c r="P704" s="544">
        <v>0.95238095238095233</v>
      </c>
      <c r="Q704" s="531">
        <v>6587.13</v>
      </c>
    </row>
    <row r="705" spans="1:17" ht="14.4" customHeight="1" x14ac:dyDescent="0.3">
      <c r="A705" s="525" t="s">
        <v>2743</v>
      </c>
      <c r="B705" s="526" t="s">
        <v>2194</v>
      </c>
      <c r="C705" s="526" t="s">
        <v>2166</v>
      </c>
      <c r="D705" s="526" t="s">
        <v>2458</v>
      </c>
      <c r="E705" s="526" t="s">
        <v>2459</v>
      </c>
      <c r="F705" s="530">
        <v>2</v>
      </c>
      <c r="G705" s="530">
        <v>161872.79999999999</v>
      </c>
      <c r="H705" s="530">
        <v>0.5</v>
      </c>
      <c r="I705" s="530">
        <v>80936.399999999994</v>
      </c>
      <c r="J705" s="530">
        <v>4</v>
      </c>
      <c r="K705" s="530">
        <v>323745.59999999998</v>
      </c>
      <c r="L705" s="530">
        <v>1</v>
      </c>
      <c r="M705" s="530">
        <v>80936.399999999994</v>
      </c>
      <c r="N705" s="530">
        <v>3</v>
      </c>
      <c r="O705" s="530">
        <v>242809.19999999998</v>
      </c>
      <c r="P705" s="544">
        <v>0.75</v>
      </c>
      <c r="Q705" s="531">
        <v>80936.399999999994</v>
      </c>
    </row>
    <row r="706" spans="1:17" ht="14.4" customHeight="1" x14ac:dyDescent="0.3">
      <c r="A706" s="525" t="s">
        <v>2743</v>
      </c>
      <c r="B706" s="526" t="s">
        <v>2194</v>
      </c>
      <c r="C706" s="526" t="s">
        <v>2166</v>
      </c>
      <c r="D706" s="526" t="s">
        <v>2754</v>
      </c>
      <c r="E706" s="526" t="s">
        <v>2755</v>
      </c>
      <c r="F706" s="530"/>
      <c r="G706" s="530"/>
      <c r="H706" s="530"/>
      <c r="I706" s="530"/>
      <c r="J706" s="530">
        <v>1</v>
      </c>
      <c r="K706" s="530">
        <v>13065.54</v>
      </c>
      <c r="L706" s="530">
        <v>1</v>
      </c>
      <c r="M706" s="530">
        <v>13065.54</v>
      </c>
      <c r="N706" s="530"/>
      <c r="O706" s="530"/>
      <c r="P706" s="544"/>
      <c r="Q706" s="531"/>
    </row>
    <row r="707" spans="1:17" ht="14.4" customHeight="1" x14ac:dyDescent="0.3">
      <c r="A707" s="525" t="s">
        <v>2743</v>
      </c>
      <c r="B707" s="526" t="s">
        <v>2194</v>
      </c>
      <c r="C707" s="526" t="s">
        <v>2166</v>
      </c>
      <c r="D707" s="526" t="s">
        <v>2466</v>
      </c>
      <c r="E707" s="526" t="s">
        <v>2467</v>
      </c>
      <c r="F707" s="530">
        <v>15</v>
      </c>
      <c r="G707" s="530">
        <v>65400</v>
      </c>
      <c r="H707" s="530">
        <v>0.68181818181818177</v>
      </c>
      <c r="I707" s="530">
        <v>4360</v>
      </c>
      <c r="J707" s="530">
        <v>22</v>
      </c>
      <c r="K707" s="530">
        <v>95920</v>
      </c>
      <c r="L707" s="530">
        <v>1</v>
      </c>
      <c r="M707" s="530">
        <v>4360</v>
      </c>
      <c r="N707" s="530">
        <v>22</v>
      </c>
      <c r="O707" s="530">
        <v>95920</v>
      </c>
      <c r="P707" s="544">
        <v>1</v>
      </c>
      <c r="Q707" s="531">
        <v>4360</v>
      </c>
    </row>
    <row r="708" spans="1:17" ht="14.4" customHeight="1" x14ac:dyDescent="0.3">
      <c r="A708" s="525" t="s">
        <v>2743</v>
      </c>
      <c r="B708" s="526" t="s">
        <v>2194</v>
      </c>
      <c r="C708" s="526" t="s">
        <v>2166</v>
      </c>
      <c r="D708" s="526" t="s">
        <v>2756</v>
      </c>
      <c r="E708" s="526" t="s">
        <v>2757</v>
      </c>
      <c r="F708" s="530">
        <v>1</v>
      </c>
      <c r="G708" s="530">
        <v>19969</v>
      </c>
      <c r="H708" s="530"/>
      <c r="I708" s="530">
        <v>19969</v>
      </c>
      <c r="J708" s="530"/>
      <c r="K708" s="530"/>
      <c r="L708" s="530"/>
      <c r="M708" s="530"/>
      <c r="N708" s="530">
        <v>1</v>
      </c>
      <c r="O708" s="530">
        <v>19969</v>
      </c>
      <c r="P708" s="544"/>
      <c r="Q708" s="531">
        <v>19969</v>
      </c>
    </row>
    <row r="709" spans="1:17" ht="14.4" customHeight="1" x14ac:dyDescent="0.3">
      <c r="A709" s="525" t="s">
        <v>2743</v>
      </c>
      <c r="B709" s="526" t="s">
        <v>2194</v>
      </c>
      <c r="C709" s="526" t="s">
        <v>2166</v>
      </c>
      <c r="D709" s="526" t="s">
        <v>2470</v>
      </c>
      <c r="E709" s="526" t="s">
        <v>2471</v>
      </c>
      <c r="F709" s="530"/>
      <c r="G709" s="530"/>
      <c r="H709" s="530"/>
      <c r="I709" s="530"/>
      <c r="J709" s="530">
        <v>2</v>
      </c>
      <c r="K709" s="530">
        <v>761.72</v>
      </c>
      <c r="L709" s="530">
        <v>1</v>
      </c>
      <c r="M709" s="530">
        <v>380.86</v>
      </c>
      <c r="N709" s="530"/>
      <c r="O709" s="530"/>
      <c r="P709" s="544"/>
      <c r="Q709" s="531"/>
    </row>
    <row r="710" spans="1:17" ht="14.4" customHeight="1" x14ac:dyDescent="0.3">
      <c r="A710" s="525" t="s">
        <v>2743</v>
      </c>
      <c r="B710" s="526" t="s">
        <v>2194</v>
      </c>
      <c r="C710" s="526" t="s">
        <v>2166</v>
      </c>
      <c r="D710" s="526" t="s">
        <v>2758</v>
      </c>
      <c r="E710" s="526" t="s">
        <v>2759</v>
      </c>
      <c r="F710" s="530">
        <v>1</v>
      </c>
      <c r="G710" s="530">
        <v>15675</v>
      </c>
      <c r="H710" s="530">
        <v>1</v>
      </c>
      <c r="I710" s="530">
        <v>15675</v>
      </c>
      <c r="J710" s="530">
        <v>1</v>
      </c>
      <c r="K710" s="530">
        <v>15675</v>
      </c>
      <c r="L710" s="530">
        <v>1</v>
      </c>
      <c r="M710" s="530">
        <v>15675</v>
      </c>
      <c r="N710" s="530">
        <v>2</v>
      </c>
      <c r="O710" s="530">
        <v>31350</v>
      </c>
      <c r="P710" s="544">
        <v>2</v>
      </c>
      <c r="Q710" s="531">
        <v>15675</v>
      </c>
    </row>
    <row r="711" spans="1:17" ht="14.4" customHeight="1" x14ac:dyDescent="0.3">
      <c r="A711" s="525" t="s">
        <v>2743</v>
      </c>
      <c r="B711" s="526" t="s">
        <v>2194</v>
      </c>
      <c r="C711" s="526" t="s">
        <v>2166</v>
      </c>
      <c r="D711" s="526" t="s">
        <v>2760</v>
      </c>
      <c r="E711" s="526" t="s">
        <v>2761</v>
      </c>
      <c r="F711" s="530"/>
      <c r="G711" s="530"/>
      <c r="H711" s="530"/>
      <c r="I711" s="530"/>
      <c r="J711" s="530">
        <v>1</v>
      </c>
      <c r="K711" s="530">
        <v>21368</v>
      </c>
      <c r="L711" s="530">
        <v>1</v>
      </c>
      <c r="M711" s="530">
        <v>21368</v>
      </c>
      <c r="N711" s="530">
        <v>10</v>
      </c>
      <c r="O711" s="530">
        <v>213680</v>
      </c>
      <c r="P711" s="544">
        <v>10</v>
      </c>
      <c r="Q711" s="531">
        <v>21368</v>
      </c>
    </row>
    <row r="712" spans="1:17" ht="14.4" customHeight="1" x14ac:dyDescent="0.3">
      <c r="A712" s="525" t="s">
        <v>2743</v>
      </c>
      <c r="B712" s="526" t="s">
        <v>2194</v>
      </c>
      <c r="C712" s="526" t="s">
        <v>2166</v>
      </c>
      <c r="D712" s="526" t="s">
        <v>2480</v>
      </c>
      <c r="E712" s="526" t="s">
        <v>2481</v>
      </c>
      <c r="F712" s="530">
        <v>1</v>
      </c>
      <c r="G712" s="530">
        <v>30135</v>
      </c>
      <c r="H712" s="530">
        <v>0.33333333333333331</v>
      </c>
      <c r="I712" s="530">
        <v>30135</v>
      </c>
      <c r="J712" s="530">
        <v>3</v>
      </c>
      <c r="K712" s="530">
        <v>90405</v>
      </c>
      <c r="L712" s="530">
        <v>1</v>
      </c>
      <c r="M712" s="530">
        <v>30135</v>
      </c>
      <c r="N712" s="530"/>
      <c r="O712" s="530"/>
      <c r="P712" s="544"/>
      <c r="Q712" s="531"/>
    </row>
    <row r="713" spans="1:17" ht="14.4" customHeight="1" x14ac:dyDescent="0.3">
      <c r="A713" s="525" t="s">
        <v>2743</v>
      </c>
      <c r="B713" s="526" t="s">
        <v>2194</v>
      </c>
      <c r="C713" s="526" t="s">
        <v>2166</v>
      </c>
      <c r="D713" s="526" t="s">
        <v>2488</v>
      </c>
      <c r="E713" s="526" t="s">
        <v>2489</v>
      </c>
      <c r="F713" s="530">
        <v>2</v>
      </c>
      <c r="G713" s="530">
        <v>4987.18</v>
      </c>
      <c r="H713" s="530">
        <v>0.66666666666666663</v>
      </c>
      <c r="I713" s="530">
        <v>2493.59</v>
      </c>
      <c r="J713" s="530">
        <v>3</v>
      </c>
      <c r="K713" s="530">
        <v>7480.77</v>
      </c>
      <c r="L713" s="530">
        <v>1</v>
      </c>
      <c r="M713" s="530">
        <v>2493.59</v>
      </c>
      <c r="N713" s="530"/>
      <c r="O713" s="530"/>
      <c r="P713" s="544"/>
      <c r="Q713" s="531"/>
    </row>
    <row r="714" spans="1:17" ht="14.4" customHeight="1" x14ac:dyDescent="0.3">
      <c r="A714" s="525" t="s">
        <v>2743</v>
      </c>
      <c r="B714" s="526" t="s">
        <v>2194</v>
      </c>
      <c r="C714" s="526" t="s">
        <v>2166</v>
      </c>
      <c r="D714" s="526" t="s">
        <v>2492</v>
      </c>
      <c r="E714" s="526" t="s">
        <v>2396</v>
      </c>
      <c r="F714" s="530"/>
      <c r="G714" s="530"/>
      <c r="H714" s="530"/>
      <c r="I714" s="530"/>
      <c r="J714" s="530">
        <v>3</v>
      </c>
      <c r="K714" s="530">
        <v>25609.649999999998</v>
      </c>
      <c r="L714" s="530">
        <v>1</v>
      </c>
      <c r="M714" s="530">
        <v>8536.5499999999993</v>
      </c>
      <c r="N714" s="530"/>
      <c r="O714" s="530"/>
      <c r="P714" s="544"/>
      <c r="Q714" s="531"/>
    </row>
    <row r="715" spans="1:17" ht="14.4" customHeight="1" x14ac:dyDescent="0.3">
      <c r="A715" s="525" t="s">
        <v>2743</v>
      </c>
      <c r="B715" s="526" t="s">
        <v>2194</v>
      </c>
      <c r="C715" s="526" t="s">
        <v>2166</v>
      </c>
      <c r="D715" s="526" t="s">
        <v>2762</v>
      </c>
      <c r="E715" s="526" t="s">
        <v>2763</v>
      </c>
      <c r="F715" s="530"/>
      <c r="G715" s="530"/>
      <c r="H715" s="530"/>
      <c r="I715" s="530"/>
      <c r="J715" s="530"/>
      <c r="K715" s="530"/>
      <c r="L715" s="530"/>
      <c r="M715" s="530"/>
      <c r="N715" s="530">
        <v>2</v>
      </c>
      <c r="O715" s="530">
        <v>66896</v>
      </c>
      <c r="P715" s="544"/>
      <c r="Q715" s="531">
        <v>33448</v>
      </c>
    </row>
    <row r="716" spans="1:17" ht="14.4" customHeight="1" x14ac:dyDescent="0.3">
      <c r="A716" s="525" t="s">
        <v>2743</v>
      </c>
      <c r="B716" s="526" t="s">
        <v>2194</v>
      </c>
      <c r="C716" s="526" t="s">
        <v>2166</v>
      </c>
      <c r="D716" s="526" t="s">
        <v>2764</v>
      </c>
      <c r="E716" s="526" t="s">
        <v>2765</v>
      </c>
      <c r="F716" s="530"/>
      <c r="G716" s="530"/>
      <c r="H716" s="530"/>
      <c r="I716" s="530"/>
      <c r="J716" s="530">
        <v>1</v>
      </c>
      <c r="K716" s="530">
        <v>32200</v>
      </c>
      <c r="L716" s="530">
        <v>1</v>
      </c>
      <c r="M716" s="530">
        <v>32200</v>
      </c>
      <c r="N716" s="530"/>
      <c r="O716" s="530"/>
      <c r="P716" s="544"/>
      <c r="Q716" s="531"/>
    </row>
    <row r="717" spans="1:17" ht="14.4" customHeight="1" x14ac:dyDescent="0.3">
      <c r="A717" s="525" t="s">
        <v>2743</v>
      </c>
      <c r="B717" s="526" t="s">
        <v>2194</v>
      </c>
      <c r="C717" s="526" t="s">
        <v>2166</v>
      </c>
      <c r="D717" s="526" t="s">
        <v>2766</v>
      </c>
      <c r="E717" s="526" t="s">
        <v>2767</v>
      </c>
      <c r="F717" s="530"/>
      <c r="G717" s="530"/>
      <c r="H717" s="530"/>
      <c r="I717" s="530"/>
      <c r="J717" s="530">
        <v>1</v>
      </c>
      <c r="K717" s="530">
        <v>227409.26</v>
      </c>
      <c r="L717" s="530">
        <v>1</v>
      </c>
      <c r="M717" s="530">
        <v>227409.26</v>
      </c>
      <c r="N717" s="530">
        <v>3</v>
      </c>
      <c r="O717" s="530">
        <v>682227.78</v>
      </c>
      <c r="P717" s="544">
        <v>3</v>
      </c>
      <c r="Q717" s="531">
        <v>227409.26</v>
      </c>
    </row>
    <row r="718" spans="1:17" ht="14.4" customHeight="1" x14ac:dyDescent="0.3">
      <c r="A718" s="525" t="s">
        <v>2743</v>
      </c>
      <c r="B718" s="526" t="s">
        <v>2194</v>
      </c>
      <c r="C718" s="526" t="s">
        <v>2166</v>
      </c>
      <c r="D718" s="526" t="s">
        <v>2768</v>
      </c>
      <c r="E718" s="526" t="s">
        <v>2769</v>
      </c>
      <c r="F718" s="530"/>
      <c r="G718" s="530"/>
      <c r="H718" s="530"/>
      <c r="I718" s="530"/>
      <c r="J718" s="530"/>
      <c r="K718" s="530"/>
      <c r="L718" s="530"/>
      <c r="M718" s="530"/>
      <c r="N718" s="530">
        <v>1</v>
      </c>
      <c r="O718" s="530">
        <v>8276.4</v>
      </c>
      <c r="P718" s="544"/>
      <c r="Q718" s="531">
        <v>8276.4</v>
      </c>
    </row>
    <row r="719" spans="1:17" ht="14.4" customHeight="1" x14ac:dyDescent="0.3">
      <c r="A719" s="525" t="s">
        <v>2743</v>
      </c>
      <c r="B719" s="526" t="s">
        <v>2194</v>
      </c>
      <c r="C719" s="526" t="s">
        <v>2166</v>
      </c>
      <c r="D719" s="526" t="s">
        <v>2770</v>
      </c>
      <c r="E719" s="526" t="s">
        <v>2771</v>
      </c>
      <c r="F719" s="530"/>
      <c r="G719" s="530"/>
      <c r="H719" s="530"/>
      <c r="I719" s="530"/>
      <c r="J719" s="530"/>
      <c r="K719" s="530"/>
      <c r="L719" s="530"/>
      <c r="M719" s="530"/>
      <c r="N719" s="530">
        <v>2</v>
      </c>
      <c r="O719" s="530">
        <v>15681.6</v>
      </c>
      <c r="P719" s="544"/>
      <c r="Q719" s="531">
        <v>7840.8</v>
      </c>
    </row>
    <row r="720" spans="1:17" ht="14.4" customHeight="1" x14ac:dyDescent="0.3">
      <c r="A720" s="525" t="s">
        <v>2743</v>
      </c>
      <c r="B720" s="526" t="s">
        <v>2194</v>
      </c>
      <c r="C720" s="526" t="s">
        <v>2166</v>
      </c>
      <c r="D720" s="526" t="s">
        <v>2772</v>
      </c>
      <c r="E720" s="526" t="s">
        <v>2773</v>
      </c>
      <c r="F720" s="530"/>
      <c r="G720" s="530"/>
      <c r="H720" s="530"/>
      <c r="I720" s="530"/>
      <c r="J720" s="530"/>
      <c r="K720" s="530"/>
      <c r="L720" s="530"/>
      <c r="M720" s="530"/>
      <c r="N720" s="530">
        <v>2</v>
      </c>
      <c r="O720" s="530">
        <v>29800</v>
      </c>
      <c r="P720" s="544"/>
      <c r="Q720" s="531">
        <v>14900</v>
      </c>
    </row>
    <row r="721" spans="1:17" ht="14.4" customHeight="1" x14ac:dyDescent="0.3">
      <c r="A721" s="525" t="s">
        <v>2743</v>
      </c>
      <c r="B721" s="526" t="s">
        <v>2194</v>
      </c>
      <c r="C721" s="526" t="s">
        <v>2166</v>
      </c>
      <c r="D721" s="526" t="s">
        <v>2774</v>
      </c>
      <c r="E721" s="526" t="s">
        <v>2775</v>
      </c>
      <c r="F721" s="530"/>
      <c r="G721" s="530"/>
      <c r="H721" s="530"/>
      <c r="I721" s="530"/>
      <c r="J721" s="530"/>
      <c r="K721" s="530"/>
      <c r="L721" s="530"/>
      <c r="M721" s="530"/>
      <c r="N721" s="530">
        <v>1</v>
      </c>
      <c r="O721" s="530">
        <v>19075</v>
      </c>
      <c r="P721" s="544"/>
      <c r="Q721" s="531">
        <v>19075</v>
      </c>
    </row>
    <row r="722" spans="1:17" ht="14.4" customHeight="1" x14ac:dyDescent="0.3">
      <c r="A722" s="525" t="s">
        <v>2743</v>
      </c>
      <c r="B722" s="526" t="s">
        <v>2194</v>
      </c>
      <c r="C722" s="526" t="s">
        <v>2175</v>
      </c>
      <c r="D722" s="526" t="s">
        <v>2243</v>
      </c>
      <c r="E722" s="526" t="s">
        <v>2244</v>
      </c>
      <c r="F722" s="530">
        <v>2</v>
      </c>
      <c r="G722" s="530">
        <v>414</v>
      </c>
      <c r="H722" s="530">
        <v>1.943661971830986</v>
      </c>
      <c r="I722" s="530">
        <v>207</v>
      </c>
      <c r="J722" s="530">
        <v>1</v>
      </c>
      <c r="K722" s="530">
        <v>213</v>
      </c>
      <c r="L722" s="530">
        <v>1</v>
      </c>
      <c r="M722" s="530">
        <v>213</v>
      </c>
      <c r="N722" s="530">
        <v>1</v>
      </c>
      <c r="O722" s="530">
        <v>213</v>
      </c>
      <c r="P722" s="544">
        <v>1</v>
      </c>
      <c r="Q722" s="531">
        <v>213</v>
      </c>
    </row>
    <row r="723" spans="1:17" ht="14.4" customHeight="1" x14ac:dyDescent="0.3">
      <c r="A723" s="525" t="s">
        <v>2743</v>
      </c>
      <c r="B723" s="526" t="s">
        <v>2194</v>
      </c>
      <c r="C723" s="526" t="s">
        <v>2175</v>
      </c>
      <c r="D723" s="526" t="s">
        <v>2245</v>
      </c>
      <c r="E723" s="526" t="s">
        <v>2246</v>
      </c>
      <c r="F723" s="530">
        <v>125</v>
      </c>
      <c r="G723" s="530">
        <v>18875</v>
      </c>
      <c r="H723" s="530">
        <v>0.95885191770383538</v>
      </c>
      <c r="I723" s="530">
        <v>151</v>
      </c>
      <c r="J723" s="530">
        <v>127</v>
      </c>
      <c r="K723" s="530">
        <v>19685</v>
      </c>
      <c r="L723" s="530">
        <v>1</v>
      </c>
      <c r="M723" s="530">
        <v>155</v>
      </c>
      <c r="N723" s="530">
        <v>144</v>
      </c>
      <c r="O723" s="530">
        <v>22320</v>
      </c>
      <c r="P723" s="544">
        <v>1.1338582677165354</v>
      </c>
      <c r="Q723" s="531">
        <v>155</v>
      </c>
    </row>
    <row r="724" spans="1:17" ht="14.4" customHeight="1" x14ac:dyDescent="0.3">
      <c r="A724" s="525" t="s">
        <v>2743</v>
      </c>
      <c r="B724" s="526" t="s">
        <v>2194</v>
      </c>
      <c r="C724" s="526" t="s">
        <v>2175</v>
      </c>
      <c r="D724" s="526" t="s">
        <v>2247</v>
      </c>
      <c r="E724" s="526" t="s">
        <v>2248</v>
      </c>
      <c r="F724" s="530">
        <v>355</v>
      </c>
      <c r="G724" s="530">
        <v>64965</v>
      </c>
      <c r="H724" s="530">
        <v>1.1427842668167745</v>
      </c>
      <c r="I724" s="530">
        <v>183</v>
      </c>
      <c r="J724" s="530">
        <v>304</v>
      </c>
      <c r="K724" s="530">
        <v>56848</v>
      </c>
      <c r="L724" s="530">
        <v>1</v>
      </c>
      <c r="M724" s="530">
        <v>187</v>
      </c>
      <c r="N724" s="530">
        <v>346</v>
      </c>
      <c r="O724" s="530">
        <v>64702</v>
      </c>
      <c r="P724" s="544">
        <v>1.138157894736842</v>
      </c>
      <c r="Q724" s="531">
        <v>187</v>
      </c>
    </row>
    <row r="725" spans="1:17" ht="14.4" customHeight="1" x14ac:dyDescent="0.3">
      <c r="A725" s="525" t="s">
        <v>2743</v>
      </c>
      <c r="B725" s="526" t="s">
        <v>2194</v>
      </c>
      <c r="C725" s="526" t="s">
        <v>2175</v>
      </c>
      <c r="D725" s="526" t="s">
        <v>2249</v>
      </c>
      <c r="E725" s="526" t="s">
        <v>2250</v>
      </c>
      <c r="F725" s="530">
        <v>15</v>
      </c>
      <c r="G725" s="530">
        <v>1875</v>
      </c>
      <c r="H725" s="530">
        <v>1.3316761363636365</v>
      </c>
      <c r="I725" s="530">
        <v>125</v>
      </c>
      <c r="J725" s="530">
        <v>11</v>
      </c>
      <c r="K725" s="530">
        <v>1408</v>
      </c>
      <c r="L725" s="530">
        <v>1</v>
      </c>
      <c r="M725" s="530">
        <v>128</v>
      </c>
      <c r="N725" s="530">
        <v>11</v>
      </c>
      <c r="O725" s="530">
        <v>1408</v>
      </c>
      <c r="P725" s="544">
        <v>1</v>
      </c>
      <c r="Q725" s="531">
        <v>128</v>
      </c>
    </row>
    <row r="726" spans="1:17" ht="14.4" customHeight="1" x14ac:dyDescent="0.3">
      <c r="A726" s="525" t="s">
        <v>2743</v>
      </c>
      <c r="B726" s="526" t="s">
        <v>2194</v>
      </c>
      <c r="C726" s="526" t="s">
        <v>2175</v>
      </c>
      <c r="D726" s="526" t="s">
        <v>2251</v>
      </c>
      <c r="E726" s="526" t="s">
        <v>2252</v>
      </c>
      <c r="F726" s="530">
        <v>41</v>
      </c>
      <c r="G726" s="530">
        <v>8979</v>
      </c>
      <c r="H726" s="530">
        <v>0.82172599981696715</v>
      </c>
      <c r="I726" s="530">
        <v>219</v>
      </c>
      <c r="J726" s="530">
        <v>49</v>
      </c>
      <c r="K726" s="530">
        <v>10927</v>
      </c>
      <c r="L726" s="530">
        <v>1</v>
      </c>
      <c r="M726" s="530">
        <v>223</v>
      </c>
      <c r="N726" s="530">
        <v>33</v>
      </c>
      <c r="O726" s="530">
        <v>7359</v>
      </c>
      <c r="P726" s="544">
        <v>0.67346938775510201</v>
      </c>
      <c r="Q726" s="531">
        <v>223</v>
      </c>
    </row>
    <row r="727" spans="1:17" ht="14.4" customHeight="1" x14ac:dyDescent="0.3">
      <c r="A727" s="525" t="s">
        <v>2743</v>
      </c>
      <c r="B727" s="526" t="s">
        <v>2194</v>
      </c>
      <c r="C727" s="526" t="s">
        <v>2175</v>
      </c>
      <c r="D727" s="526" t="s">
        <v>2253</v>
      </c>
      <c r="E727" s="526" t="s">
        <v>2254</v>
      </c>
      <c r="F727" s="530">
        <v>4</v>
      </c>
      <c r="G727" s="530">
        <v>876</v>
      </c>
      <c r="H727" s="530">
        <v>0.6547085201793722</v>
      </c>
      <c r="I727" s="530">
        <v>219</v>
      </c>
      <c r="J727" s="530">
        <v>6</v>
      </c>
      <c r="K727" s="530">
        <v>1338</v>
      </c>
      <c r="L727" s="530">
        <v>1</v>
      </c>
      <c r="M727" s="530">
        <v>223</v>
      </c>
      <c r="N727" s="530">
        <v>4</v>
      </c>
      <c r="O727" s="530">
        <v>892</v>
      </c>
      <c r="P727" s="544">
        <v>0.66666666666666663</v>
      </c>
      <c r="Q727" s="531">
        <v>223</v>
      </c>
    </row>
    <row r="728" spans="1:17" ht="14.4" customHeight="1" x14ac:dyDescent="0.3">
      <c r="A728" s="525" t="s">
        <v>2743</v>
      </c>
      <c r="B728" s="526" t="s">
        <v>2194</v>
      </c>
      <c r="C728" s="526" t="s">
        <v>2175</v>
      </c>
      <c r="D728" s="526" t="s">
        <v>2257</v>
      </c>
      <c r="E728" s="526" t="s">
        <v>2258</v>
      </c>
      <c r="F728" s="530">
        <v>9</v>
      </c>
      <c r="G728" s="530">
        <v>1989</v>
      </c>
      <c r="H728" s="530">
        <v>0.31571428571428573</v>
      </c>
      <c r="I728" s="530">
        <v>221</v>
      </c>
      <c r="J728" s="530">
        <v>28</v>
      </c>
      <c r="K728" s="530">
        <v>6300</v>
      </c>
      <c r="L728" s="530">
        <v>1</v>
      </c>
      <c r="M728" s="530">
        <v>225</v>
      </c>
      <c r="N728" s="530">
        <v>15</v>
      </c>
      <c r="O728" s="530">
        <v>3375</v>
      </c>
      <c r="P728" s="544">
        <v>0.5357142857142857</v>
      </c>
      <c r="Q728" s="531">
        <v>225</v>
      </c>
    </row>
    <row r="729" spans="1:17" ht="14.4" customHeight="1" x14ac:dyDescent="0.3">
      <c r="A729" s="525" t="s">
        <v>2743</v>
      </c>
      <c r="B729" s="526" t="s">
        <v>2194</v>
      </c>
      <c r="C729" s="526" t="s">
        <v>2175</v>
      </c>
      <c r="D729" s="526" t="s">
        <v>2271</v>
      </c>
      <c r="E729" s="526" t="s">
        <v>2272</v>
      </c>
      <c r="F729" s="530">
        <v>1</v>
      </c>
      <c r="G729" s="530">
        <v>330</v>
      </c>
      <c r="H729" s="530"/>
      <c r="I729" s="530">
        <v>330</v>
      </c>
      <c r="J729" s="530"/>
      <c r="K729" s="530"/>
      <c r="L729" s="530"/>
      <c r="M729" s="530"/>
      <c r="N729" s="530"/>
      <c r="O729" s="530"/>
      <c r="P729" s="544"/>
      <c r="Q729" s="531"/>
    </row>
    <row r="730" spans="1:17" ht="14.4" customHeight="1" x14ac:dyDescent="0.3">
      <c r="A730" s="525" t="s">
        <v>2743</v>
      </c>
      <c r="B730" s="526" t="s">
        <v>2194</v>
      </c>
      <c r="C730" s="526" t="s">
        <v>2175</v>
      </c>
      <c r="D730" s="526" t="s">
        <v>2502</v>
      </c>
      <c r="E730" s="526" t="s">
        <v>2503</v>
      </c>
      <c r="F730" s="530">
        <v>17</v>
      </c>
      <c r="G730" s="530">
        <v>70363</v>
      </c>
      <c r="H730" s="530">
        <v>0.80466355610447826</v>
      </c>
      <c r="I730" s="530">
        <v>4139</v>
      </c>
      <c r="J730" s="530">
        <v>21</v>
      </c>
      <c r="K730" s="530">
        <v>87444</v>
      </c>
      <c r="L730" s="530">
        <v>1</v>
      </c>
      <c r="M730" s="530">
        <v>4164</v>
      </c>
      <c r="N730" s="530">
        <v>18</v>
      </c>
      <c r="O730" s="530">
        <v>74952</v>
      </c>
      <c r="P730" s="544">
        <v>0.8571428571428571</v>
      </c>
      <c r="Q730" s="531">
        <v>4164</v>
      </c>
    </row>
    <row r="731" spans="1:17" ht="14.4" customHeight="1" x14ac:dyDescent="0.3">
      <c r="A731" s="525" t="s">
        <v>2743</v>
      </c>
      <c r="B731" s="526" t="s">
        <v>2194</v>
      </c>
      <c r="C731" s="526" t="s">
        <v>2175</v>
      </c>
      <c r="D731" s="526" t="s">
        <v>2512</v>
      </c>
      <c r="E731" s="526" t="s">
        <v>2513</v>
      </c>
      <c r="F731" s="530">
        <v>34</v>
      </c>
      <c r="G731" s="530">
        <v>130016</v>
      </c>
      <c r="H731" s="530">
        <v>0.68740615417151318</v>
      </c>
      <c r="I731" s="530">
        <v>3824</v>
      </c>
      <c r="J731" s="530">
        <v>49</v>
      </c>
      <c r="K731" s="530">
        <v>189140</v>
      </c>
      <c r="L731" s="530">
        <v>1</v>
      </c>
      <c r="M731" s="530">
        <v>3860</v>
      </c>
      <c r="N731" s="530">
        <v>46</v>
      </c>
      <c r="O731" s="530">
        <v>177560</v>
      </c>
      <c r="P731" s="544">
        <v>0.93877551020408168</v>
      </c>
      <c r="Q731" s="531">
        <v>3860</v>
      </c>
    </row>
    <row r="732" spans="1:17" ht="14.4" customHeight="1" x14ac:dyDescent="0.3">
      <c r="A732" s="525" t="s">
        <v>2743</v>
      </c>
      <c r="B732" s="526" t="s">
        <v>2194</v>
      </c>
      <c r="C732" s="526" t="s">
        <v>2175</v>
      </c>
      <c r="D732" s="526" t="s">
        <v>2516</v>
      </c>
      <c r="E732" s="526" t="s">
        <v>2517</v>
      </c>
      <c r="F732" s="530">
        <v>2</v>
      </c>
      <c r="G732" s="530">
        <v>15706</v>
      </c>
      <c r="H732" s="530">
        <v>0.33030494216614092</v>
      </c>
      <c r="I732" s="530">
        <v>7853</v>
      </c>
      <c r="J732" s="530">
        <v>6</v>
      </c>
      <c r="K732" s="530">
        <v>47550</v>
      </c>
      <c r="L732" s="530">
        <v>1</v>
      </c>
      <c r="M732" s="530">
        <v>7925</v>
      </c>
      <c r="N732" s="530">
        <v>3</v>
      </c>
      <c r="O732" s="530">
        <v>23778</v>
      </c>
      <c r="P732" s="544">
        <v>0.50006309148264982</v>
      </c>
      <c r="Q732" s="531">
        <v>7926</v>
      </c>
    </row>
    <row r="733" spans="1:17" ht="14.4" customHeight="1" x14ac:dyDescent="0.3">
      <c r="A733" s="525" t="s">
        <v>2743</v>
      </c>
      <c r="B733" s="526" t="s">
        <v>2194</v>
      </c>
      <c r="C733" s="526" t="s">
        <v>2175</v>
      </c>
      <c r="D733" s="526" t="s">
        <v>2281</v>
      </c>
      <c r="E733" s="526" t="s">
        <v>2282</v>
      </c>
      <c r="F733" s="530">
        <v>6</v>
      </c>
      <c r="G733" s="530">
        <v>7686</v>
      </c>
      <c r="H733" s="530">
        <v>2.9721577726218098</v>
      </c>
      <c r="I733" s="530">
        <v>1281</v>
      </c>
      <c r="J733" s="530">
        <v>2</v>
      </c>
      <c r="K733" s="530">
        <v>2586</v>
      </c>
      <c r="L733" s="530">
        <v>1</v>
      </c>
      <c r="M733" s="530">
        <v>1293</v>
      </c>
      <c r="N733" s="530">
        <v>8</v>
      </c>
      <c r="O733" s="530">
        <v>10352</v>
      </c>
      <c r="P733" s="544">
        <v>4.0030935808197992</v>
      </c>
      <c r="Q733" s="531">
        <v>1294</v>
      </c>
    </row>
    <row r="734" spans="1:17" ht="14.4" customHeight="1" x14ac:dyDescent="0.3">
      <c r="A734" s="525" t="s">
        <v>2743</v>
      </c>
      <c r="B734" s="526" t="s">
        <v>2194</v>
      </c>
      <c r="C734" s="526" t="s">
        <v>2175</v>
      </c>
      <c r="D734" s="526" t="s">
        <v>2283</v>
      </c>
      <c r="E734" s="526" t="s">
        <v>2284</v>
      </c>
      <c r="F734" s="530">
        <v>2</v>
      </c>
      <c r="G734" s="530">
        <v>2334</v>
      </c>
      <c r="H734" s="530">
        <v>0.66100254885301613</v>
      </c>
      <c r="I734" s="530">
        <v>1167</v>
      </c>
      <c r="J734" s="530">
        <v>3</v>
      </c>
      <c r="K734" s="530">
        <v>3531</v>
      </c>
      <c r="L734" s="530">
        <v>1</v>
      </c>
      <c r="M734" s="530">
        <v>1177</v>
      </c>
      <c r="N734" s="530">
        <v>1</v>
      </c>
      <c r="O734" s="530">
        <v>1178</v>
      </c>
      <c r="P734" s="544">
        <v>0.33361653922401585</v>
      </c>
      <c r="Q734" s="531">
        <v>1178</v>
      </c>
    </row>
    <row r="735" spans="1:17" ht="14.4" customHeight="1" x14ac:dyDescent="0.3">
      <c r="A735" s="525" t="s">
        <v>2743</v>
      </c>
      <c r="B735" s="526" t="s">
        <v>2194</v>
      </c>
      <c r="C735" s="526" t="s">
        <v>2175</v>
      </c>
      <c r="D735" s="526" t="s">
        <v>2285</v>
      </c>
      <c r="E735" s="526" t="s">
        <v>2286</v>
      </c>
      <c r="F735" s="530">
        <v>233</v>
      </c>
      <c r="G735" s="530">
        <v>1182708</v>
      </c>
      <c r="H735" s="530">
        <v>1.2670735587631252</v>
      </c>
      <c r="I735" s="530">
        <v>5076</v>
      </c>
      <c r="J735" s="530">
        <v>181</v>
      </c>
      <c r="K735" s="530">
        <v>933417</v>
      </c>
      <c r="L735" s="530">
        <v>1</v>
      </c>
      <c r="M735" s="530">
        <v>5157</v>
      </c>
      <c r="N735" s="530">
        <v>189</v>
      </c>
      <c r="O735" s="530">
        <v>974673</v>
      </c>
      <c r="P735" s="544">
        <v>1.0441988950276244</v>
      </c>
      <c r="Q735" s="531">
        <v>5157</v>
      </c>
    </row>
    <row r="736" spans="1:17" ht="14.4" customHeight="1" x14ac:dyDescent="0.3">
      <c r="A736" s="525" t="s">
        <v>2743</v>
      </c>
      <c r="B736" s="526" t="s">
        <v>2194</v>
      </c>
      <c r="C736" s="526" t="s">
        <v>2175</v>
      </c>
      <c r="D736" s="526" t="s">
        <v>2289</v>
      </c>
      <c r="E736" s="526" t="s">
        <v>2290</v>
      </c>
      <c r="F736" s="530">
        <v>3</v>
      </c>
      <c r="G736" s="530">
        <v>16548</v>
      </c>
      <c r="H736" s="530">
        <v>2.9444839857651246</v>
      </c>
      <c r="I736" s="530">
        <v>5516</v>
      </c>
      <c r="J736" s="530">
        <v>1</v>
      </c>
      <c r="K736" s="530">
        <v>5620</v>
      </c>
      <c r="L736" s="530">
        <v>1</v>
      </c>
      <c r="M736" s="530">
        <v>5620</v>
      </c>
      <c r="N736" s="530">
        <v>5</v>
      </c>
      <c r="O736" s="530">
        <v>28100</v>
      </c>
      <c r="P736" s="544">
        <v>5</v>
      </c>
      <c r="Q736" s="531">
        <v>5620</v>
      </c>
    </row>
    <row r="737" spans="1:17" ht="14.4" customHeight="1" x14ac:dyDescent="0.3">
      <c r="A737" s="525" t="s">
        <v>2743</v>
      </c>
      <c r="B737" s="526" t="s">
        <v>2194</v>
      </c>
      <c r="C737" s="526" t="s">
        <v>2175</v>
      </c>
      <c r="D737" s="526" t="s">
        <v>2293</v>
      </c>
      <c r="E737" s="526" t="s">
        <v>2294</v>
      </c>
      <c r="F737" s="530">
        <v>1</v>
      </c>
      <c r="G737" s="530">
        <v>752</v>
      </c>
      <c r="H737" s="530"/>
      <c r="I737" s="530">
        <v>752</v>
      </c>
      <c r="J737" s="530"/>
      <c r="K737" s="530"/>
      <c r="L737" s="530"/>
      <c r="M737" s="530"/>
      <c r="N737" s="530">
        <v>1</v>
      </c>
      <c r="O737" s="530">
        <v>801</v>
      </c>
      <c r="P737" s="544"/>
      <c r="Q737" s="531">
        <v>801</v>
      </c>
    </row>
    <row r="738" spans="1:17" ht="14.4" customHeight="1" x14ac:dyDescent="0.3">
      <c r="A738" s="525" t="s">
        <v>2743</v>
      </c>
      <c r="B738" s="526" t="s">
        <v>2194</v>
      </c>
      <c r="C738" s="526" t="s">
        <v>2175</v>
      </c>
      <c r="D738" s="526" t="s">
        <v>2295</v>
      </c>
      <c r="E738" s="526" t="s">
        <v>2296</v>
      </c>
      <c r="F738" s="530">
        <v>248</v>
      </c>
      <c r="G738" s="530">
        <v>43400</v>
      </c>
      <c r="H738" s="530">
        <v>0.89162814586543404</v>
      </c>
      <c r="I738" s="530">
        <v>175</v>
      </c>
      <c r="J738" s="530">
        <v>275</v>
      </c>
      <c r="K738" s="530">
        <v>48675</v>
      </c>
      <c r="L738" s="530">
        <v>1</v>
      </c>
      <c r="M738" s="530">
        <v>177</v>
      </c>
      <c r="N738" s="530">
        <v>252</v>
      </c>
      <c r="O738" s="530">
        <v>44604</v>
      </c>
      <c r="P738" s="544">
        <v>0.91636363636363638</v>
      </c>
      <c r="Q738" s="531">
        <v>177</v>
      </c>
    </row>
    <row r="739" spans="1:17" ht="14.4" customHeight="1" x14ac:dyDescent="0.3">
      <c r="A739" s="525" t="s">
        <v>2743</v>
      </c>
      <c r="B739" s="526" t="s">
        <v>2194</v>
      </c>
      <c r="C739" s="526" t="s">
        <v>2175</v>
      </c>
      <c r="D739" s="526" t="s">
        <v>2297</v>
      </c>
      <c r="E739" s="526" t="s">
        <v>2298</v>
      </c>
      <c r="F739" s="530">
        <v>315</v>
      </c>
      <c r="G739" s="530">
        <v>630315</v>
      </c>
      <c r="H739" s="530">
        <v>0.76942749023437496</v>
      </c>
      <c r="I739" s="530">
        <v>2001</v>
      </c>
      <c r="J739" s="530">
        <v>400</v>
      </c>
      <c r="K739" s="530">
        <v>819200</v>
      </c>
      <c r="L739" s="530">
        <v>1</v>
      </c>
      <c r="M739" s="530">
        <v>2048</v>
      </c>
      <c r="N739" s="530">
        <v>292</v>
      </c>
      <c r="O739" s="530">
        <v>598308</v>
      </c>
      <c r="P739" s="544">
        <v>0.73035644531249999</v>
      </c>
      <c r="Q739" s="531">
        <v>2049</v>
      </c>
    </row>
    <row r="740" spans="1:17" ht="14.4" customHeight="1" x14ac:dyDescent="0.3">
      <c r="A740" s="525" t="s">
        <v>2743</v>
      </c>
      <c r="B740" s="526" t="s">
        <v>2194</v>
      </c>
      <c r="C740" s="526" t="s">
        <v>2175</v>
      </c>
      <c r="D740" s="526" t="s">
        <v>2303</v>
      </c>
      <c r="E740" s="526" t="s">
        <v>2304</v>
      </c>
      <c r="F740" s="530">
        <v>88</v>
      </c>
      <c r="G740" s="530">
        <v>237248</v>
      </c>
      <c r="H740" s="530">
        <v>1.3986040369741559</v>
      </c>
      <c r="I740" s="530">
        <v>2696</v>
      </c>
      <c r="J740" s="530">
        <v>62</v>
      </c>
      <c r="K740" s="530">
        <v>169632</v>
      </c>
      <c r="L740" s="530">
        <v>1</v>
      </c>
      <c r="M740" s="530">
        <v>2736</v>
      </c>
      <c r="N740" s="530">
        <v>63</v>
      </c>
      <c r="O740" s="530">
        <v>172431</v>
      </c>
      <c r="P740" s="544">
        <v>1.0165004244482174</v>
      </c>
      <c r="Q740" s="531">
        <v>2737</v>
      </c>
    </row>
    <row r="741" spans="1:17" ht="14.4" customHeight="1" x14ac:dyDescent="0.3">
      <c r="A741" s="525" t="s">
        <v>2743</v>
      </c>
      <c r="B741" s="526" t="s">
        <v>2194</v>
      </c>
      <c r="C741" s="526" t="s">
        <v>2175</v>
      </c>
      <c r="D741" s="526" t="s">
        <v>2305</v>
      </c>
      <c r="E741" s="526" t="s">
        <v>2306</v>
      </c>
      <c r="F741" s="530">
        <v>1</v>
      </c>
      <c r="G741" s="530">
        <v>5188</v>
      </c>
      <c r="H741" s="530"/>
      <c r="I741" s="530">
        <v>5188</v>
      </c>
      <c r="J741" s="530"/>
      <c r="K741" s="530"/>
      <c r="L741" s="530"/>
      <c r="M741" s="530"/>
      <c r="N741" s="530">
        <v>2</v>
      </c>
      <c r="O741" s="530">
        <v>10538</v>
      </c>
      <c r="P741" s="544"/>
      <c r="Q741" s="531">
        <v>5269</v>
      </c>
    </row>
    <row r="742" spans="1:17" ht="14.4" customHeight="1" x14ac:dyDescent="0.3">
      <c r="A742" s="525" t="s">
        <v>2743</v>
      </c>
      <c r="B742" s="526" t="s">
        <v>2194</v>
      </c>
      <c r="C742" s="526" t="s">
        <v>2175</v>
      </c>
      <c r="D742" s="526" t="s">
        <v>2522</v>
      </c>
      <c r="E742" s="526" t="s">
        <v>2523</v>
      </c>
      <c r="F742" s="530">
        <v>3</v>
      </c>
      <c r="G742" s="530">
        <v>6246</v>
      </c>
      <c r="H742" s="530">
        <v>0.36949834358731659</v>
      </c>
      <c r="I742" s="530">
        <v>2082</v>
      </c>
      <c r="J742" s="530">
        <v>8</v>
      </c>
      <c r="K742" s="530">
        <v>16904</v>
      </c>
      <c r="L742" s="530">
        <v>1</v>
      </c>
      <c r="M742" s="530">
        <v>2113</v>
      </c>
      <c r="N742" s="530">
        <v>5</v>
      </c>
      <c r="O742" s="530">
        <v>10565</v>
      </c>
      <c r="P742" s="544">
        <v>0.625</v>
      </c>
      <c r="Q742" s="531">
        <v>2113</v>
      </c>
    </row>
    <row r="743" spans="1:17" ht="14.4" customHeight="1" x14ac:dyDescent="0.3">
      <c r="A743" s="525" t="s">
        <v>2743</v>
      </c>
      <c r="B743" s="526" t="s">
        <v>2194</v>
      </c>
      <c r="C743" s="526" t="s">
        <v>2175</v>
      </c>
      <c r="D743" s="526" t="s">
        <v>2313</v>
      </c>
      <c r="E743" s="526" t="s">
        <v>2314</v>
      </c>
      <c r="F743" s="530">
        <v>12</v>
      </c>
      <c r="G743" s="530">
        <v>1812</v>
      </c>
      <c r="H743" s="530">
        <v>1.169032258064516</v>
      </c>
      <c r="I743" s="530">
        <v>151</v>
      </c>
      <c r="J743" s="530">
        <v>10</v>
      </c>
      <c r="K743" s="530">
        <v>1550</v>
      </c>
      <c r="L743" s="530">
        <v>1</v>
      </c>
      <c r="M743" s="530">
        <v>155</v>
      </c>
      <c r="N743" s="530">
        <v>8</v>
      </c>
      <c r="O743" s="530">
        <v>1240</v>
      </c>
      <c r="P743" s="544">
        <v>0.8</v>
      </c>
      <c r="Q743" s="531">
        <v>155</v>
      </c>
    </row>
    <row r="744" spans="1:17" ht="14.4" customHeight="1" x14ac:dyDescent="0.3">
      <c r="A744" s="525" t="s">
        <v>2743</v>
      </c>
      <c r="B744" s="526" t="s">
        <v>2194</v>
      </c>
      <c r="C744" s="526" t="s">
        <v>2175</v>
      </c>
      <c r="D744" s="526" t="s">
        <v>2315</v>
      </c>
      <c r="E744" s="526" t="s">
        <v>2316</v>
      </c>
      <c r="F744" s="530">
        <v>13</v>
      </c>
      <c r="G744" s="530">
        <v>2535</v>
      </c>
      <c r="H744" s="530">
        <v>1.158063042485153</v>
      </c>
      <c r="I744" s="530">
        <v>195</v>
      </c>
      <c r="J744" s="530">
        <v>11</v>
      </c>
      <c r="K744" s="530">
        <v>2189</v>
      </c>
      <c r="L744" s="530">
        <v>1</v>
      </c>
      <c r="M744" s="530">
        <v>199</v>
      </c>
      <c r="N744" s="530">
        <v>11</v>
      </c>
      <c r="O744" s="530">
        <v>2189</v>
      </c>
      <c r="P744" s="544">
        <v>1</v>
      </c>
      <c r="Q744" s="531">
        <v>199</v>
      </c>
    </row>
    <row r="745" spans="1:17" ht="14.4" customHeight="1" x14ac:dyDescent="0.3">
      <c r="A745" s="525" t="s">
        <v>2743</v>
      </c>
      <c r="B745" s="526" t="s">
        <v>2194</v>
      </c>
      <c r="C745" s="526" t="s">
        <v>2175</v>
      </c>
      <c r="D745" s="526" t="s">
        <v>2317</v>
      </c>
      <c r="E745" s="526" t="s">
        <v>2318</v>
      </c>
      <c r="F745" s="530">
        <v>2785</v>
      </c>
      <c r="G745" s="530">
        <v>557000</v>
      </c>
      <c r="H745" s="530">
        <v>0.80828660653130402</v>
      </c>
      <c r="I745" s="530">
        <v>200</v>
      </c>
      <c r="J745" s="530">
        <v>3378</v>
      </c>
      <c r="K745" s="530">
        <v>689112</v>
      </c>
      <c r="L745" s="530">
        <v>1</v>
      </c>
      <c r="M745" s="530">
        <v>204</v>
      </c>
      <c r="N745" s="530">
        <v>3154</v>
      </c>
      <c r="O745" s="530">
        <v>643416</v>
      </c>
      <c r="P745" s="544">
        <v>0.93368857312018949</v>
      </c>
      <c r="Q745" s="531">
        <v>204</v>
      </c>
    </row>
    <row r="746" spans="1:17" ht="14.4" customHeight="1" x14ac:dyDescent="0.3">
      <c r="A746" s="525" t="s">
        <v>2743</v>
      </c>
      <c r="B746" s="526" t="s">
        <v>2194</v>
      </c>
      <c r="C746" s="526" t="s">
        <v>2175</v>
      </c>
      <c r="D746" s="526" t="s">
        <v>2323</v>
      </c>
      <c r="E746" s="526" t="s">
        <v>2324</v>
      </c>
      <c r="F746" s="530">
        <v>1</v>
      </c>
      <c r="G746" s="530">
        <v>159</v>
      </c>
      <c r="H746" s="530">
        <v>8.8678192972671502E-2</v>
      </c>
      <c r="I746" s="530">
        <v>159</v>
      </c>
      <c r="J746" s="530">
        <v>11</v>
      </c>
      <c r="K746" s="530">
        <v>1793</v>
      </c>
      <c r="L746" s="530">
        <v>1</v>
      </c>
      <c r="M746" s="530">
        <v>163</v>
      </c>
      <c r="N746" s="530">
        <v>14</v>
      </c>
      <c r="O746" s="530">
        <v>2282</v>
      </c>
      <c r="P746" s="544">
        <v>1.2727272727272727</v>
      </c>
      <c r="Q746" s="531">
        <v>163</v>
      </c>
    </row>
    <row r="747" spans="1:17" ht="14.4" customHeight="1" x14ac:dyDescent="0.3">
      <c r="A747" s="525" t="s">
        <v>2743</v>
      </c>
      <c r="B747" s="526" t="s">
        <v>2194</v>
      </c>
      <c r="C747" s="526" t="s">
        <v>2175</v>
      </c>
      <c r="D747" s="526" t="s">
        <v>2327</v>
      </c>
      <c r="E747" s="526" t="s">
        <v>2328</v>
      </c>
      <c r="F747" s="530">
        <v>177</v>
      </c>
      <c r="G747" s="530">
        <v>375771</v>
      </c>
      <c r="H747" s="530">
        <v>1.0446266241889479</v>
      </c>
      <c r="I747" s="530">
        <v>2123</v>
      </c>
      <c r="J747" s="530">
        <v>167</v>
      </c>
      <c r="K747" s="530">
        <v>359718</v>
      </c>
      <c r="L747" s="530">
        <v>1</v>
      </c>
      <c r="M747" s="530">
        <v>2154</v>
      </c>
      <c r="N747" s="530">
        <v>131</v>
      </c>
      <c r="O747" s="530">
        <v>282305</v>
      </c>
      <c r="P747" s="544">
        <v>0.7847953118831974</v>
      </c>
      <c r="Q747" s="531">
        <v>2155</v>
      </c>
    </row>
    <row r="748" spans="1:17" ht="14.4" customHeight="1" x14ac:dyDescent="0.3">
      <c r="A748" s="525" t="s">
        <v>2743</v>
      </c>
      <c r="B748" s="526" t="s">
        <v>2194</v>
      </c>
      <c r="C748" s="526" t="s">
        <v>2175</v>
      </c>
      <c r="D748" s="526" t="s">
        <v>2524</v>
      </c>
      <c r="E748" s="526" t="s">
        <v>2513</v>
      </c>
      <c r="F748" s="530">
        <v>41</v>
      </c>
      <c r="G748" s="530">
        <v>76629</v>
      </c>
      <c r="H748" s="530">
        <v>0.76579988807163413</v>
      </c>
      <c r="I748" s="530">
        <v>1869</v>
      </c>
      <c r="J748" s="530">
        <v>53</v>
      </c>
      <c r="K748" s="530">
        <v>100064</v>
      </c>
      <c r="L748" s="530">
        <v>1</v>
      </c>
      <c r="M748" s="530">
        <v>1888</v>
      </c>
      <c r="N748" s="530">
        <v>55</v>
      </c>
      <c r="O748" s="530">
        <v>103895</v>
      </c>
      <c r="P748" s="544">
        <v>1.0382854972817397</v>
      </c>
      <c r="Q748" s="531">
        <v>1889</v>
      </c>
    </row>
    <row r="749" spans="1:17" ht="14.4" customHeight="1" x14ac:dyDescent="0.3">
      <c r="A749" s="525" t="s">
        <v>2743</v>
      </c>
      <c r="B749" s="526" t="s">
        <v>2194</v>
      </c>
      <c r="C749" s="526" t="s">
        <v>2175</v>
      </c>
      <c r="D749" s="526" t="s">
        <v>2329</v>
      </c>
      <c r="E749" s="526" t="s">
        <v>2330</v>
      </c>
      <c r="F749" s="530">
        <v>3</v>
      </c>
      <c r="G749" s="530">
        <v>477</v>
      </c>
      <c r="H749" s="530">
        <v>0.73159509202453987</v>
      </c>
      <c r="I749" s="530">
        <v>159</v>
      </c>
      <c r="J749" s="530">
        <v>4</v>
      </c>
      <c r="K749" s="530">
        <v>652</v>
      </c>
      <c r="L749" s="530">
        <v>1</v>
      </c>
      <c r="M749" s="530">
        <v>163</v>
      </c>
      <c r="N749" s="530">
        <v>3</v>
      </c>
      <c r="O749" s="530">
        <v>489</v>
      </c>
      <c r="P749" s="544">
        <v>0.75</v>
      </c>
      <c r="Q749" s="531">
        <v>163</v>
      </c>
    </row>
    <row r="750" spans="1:17" ht="14.4" customHeight="1" x14ac:dyDescent="0.3">
      <c r="A750" s="525" t="s">
        <v>2743</v>
      </c>
      <c r="B750" s="526" t="s">
        <v>2194</v>
      </c>
      <c r="C750" s="526" t="s">
        <v>2175</v>
      </c>
      <c r="D750" s="526" t="s">
        <v>2525</v>
      </c>
      <c r="E750" s="526" t="s">
        <v>2526</v>
      </c>
      <c r="F750" s="530">
        <v>2</v>
      </c>
      <c r="G750" s="530">
        <v>19458</v>
      </c>
      <c r="H750" s="530"/>
      <c r="I750" s="530">
        <v>9729</v>
      </c>
      <c r="J750" s="530"/>
      <c r="K750" s="530"/>
      <c r="L750" s="530"/>
      <c r="M750" s="530"/>
      <c r="N750" s="530">
        <v>1</v>
      </c>
      <c r="O750" s="530">
        <v>9838</v>
      </c>
      <c r="P750" s="544"/>
      <c r="Q750" s="531">
        <v>9838</v>
      </c>
    </row>
    <row r="751" spans="1:17" ht="14.4" customHeight="1" x14ac:dyDescent="0.3">
      <c r="A751" s="525" t="s">
        <v>2743</v>
      </c>
      <c r="B751" s="526" t="s">
        <v>2194</v>
      </c>
      <c r="C751" s="526" t="s">
        <v>2175</v>
      </c>
      <c r="D751" s="526" t="s">
        <v>2335</v>
      </c>
      <c r="E751" s="526" t="s">
        <v>2336</v>
      </c>
      <c r="F751" s="530">
        <v>24</v>
      </c>
      <c r="G751" s="530">
        <v>201576</v>
      </c>
      <c r="H751" s="530">
        <v>0.79432557039839224</v>
      </c>
      <c r="I751" s="530">
        <v>8399</v>
      </c>
      <c r="J751" s="530">
        <v>30</v>
      </c>
      <c r="K751" s="530">
        <v>253770</v>
      </c>
      <c r="L751" s="530">
        <v>1</v>
      </c>
      <c r="M751" s="530">
        <v>8459</v>
      </c>
      <c r="N751" s="530">
        <v>30</v>
      </c>
      <c r="O751" s="530">
        <v>253800</v>
      </c>
      <c r="P751" s="544">
        <v>1.0001182172833669</v>
      </c>
      <c r="Q751" s="531">
        <v>8460</v>
      </c>
    </row>
    <row r="752" spans="1:17" ht="14.4" customHeight="1" x14ac:dyDescent="0.3">
      <c r="A752" s="525" t="s">
        <v>2743</v>
      </c>
      <c r="B752" s="526" t="s">
        <v>2194</v>
      </c>
      <c r="C752" s="526" t="s">
        <v>2175</v>
      </c>
      <c r="D752" s="526" t="s">
        <v>2337</v>
      </c>
      <c r="E752" s="526" t="s">
        <v>2338</v>
      </c>
      <c r="F752" s="530"/>
      <c r="G752" s="530"/>
      <c r="H752" s="530"/>
      <c r="I752" s="530"/>
      <c r="J752" s="530"/>
      <c r="K752" s="530"/>
      <c r="L752" s="530"/>
      <c r="M752" s="530"/>
      <c r="N752" s="530">
        <v>9</v>
      </c>
      <c r="O752" s="530">
        <v>2331</v>
      </c>
      <c r="P752" s="544"/>
      <c r="Q752" s="531">
        <v>259</v>
      </c>
    </row>
    <row r="753" spans="1:17" ht="14.4" customHeight="1" x14ac:dyDescent="0.3">
      <c r="A753" s="525" t="s">
        <v>2743</v>
      </c>
      <c r="B753" s="526" t="s">
        <v>2194</v>
      </c>
      <c r="C753" s="526" t="s">
        <v>2175</v>
      </c>
      <c r="D753" s="526" t="s">
        <v>2527</v>
      </c>
      <c r="E753" s="526" t="s">
        <v>2528</v>
      </c>
      <c r="F753" s="530">
        <v>1</v>
      </c>
      <c r="G753" s="530">
        <v>0</v>
      </c>
      <c r="H753" s="530"/>
      <c r="I753" s="530">
        <v>0</v>
      </c>
      <c r="J753" s="530">
        <v>4</v>
      </c>
      <c r="K753" s="530">
        <v>0</v>
      </c>
      <c r="L753" s="530"/>
      <c r="M753" s="530">
        <v>0</v>
      </c>
      <c r="N753" s="530">
        <v>5</v>
      </c>
      <c r="O753" s="530">
        <v>0</v>
      </c>
      <c r="P753" s="544"/>
      <c r="Q753" s="531">
        <v>0</v>
      </c>
    </row>
    <row r="754" spans="1:17" ht="14.4" customHeight="1" x14ac:dyDescent="0.3">
      <c r="A754" s="525" t="s">
        <v>2743</v>
      </c>
      <c r="B754" s="526" t="s">
        <v>2194</v>
      </c>
      <c r="C754" s="526" t="s">
        <v>2175</v>
      </c>
      <c r="D754" s="526" t="s">
        <v>2535</v>
      </c>
      <c r="E754" s="526" t="s">
        <v>2536</v>
      </c>
      <c r="F754" s="530">
        <v>1</v>
      </c>
      <c r="G754" s="530">
        <v>0</v>
      </c>
      <c r="H754" s="530"/>
      <c r="I754" s="530">
        <v>0</v>
      </c>
      <c r="J754" s="530"/>
      <c r="K754" s="530"/>
      <c r="L754" s="530"/>
      <c r="M754" s="530"/>
      <c r="N754" s="530"/>
      <c r="O754" s="530"/>
      <c r="P754" s="544"/>
      <c r="Q754" s="531"/>
    </row>
    <row r="755" spans="1:17" ht="14.4" customHeight="1" x14ac:dyDescent="0.3">
      <c r="A755" s="525" t="s">
        <v>2776</v>
      </c>
      <c r="B755" s="526" t="s">
        <v>2194</v>
      </c>
      <c r="C755" s="526" t="s">
        <v>2164</v>
      </c>
      <c r="D755" s="526" t="s">
        <v>2196</v>
      </c>
      <c r="E755" s="526" t="s">
        <v>690</v>
      </c>
      <c r="F755" s="530"/>
      <c r="G755" s="530"/>
      <c r="H755" s="530"/>
      <c r="I755" s="530"/>
      <c r="J755" s="530"/>
      <c r="K755" s="530"/>
      <c r="L755" s="530"/>
      <c r="M755" s="530"/>
      <c r="N755" s="530">
        <v>0.34</v>
      </c>
      <c r="O755" s="530">
        <v>920.73</v>
      </c>
      <c r="P755" s="544"/>
      <c r="Q755" s="531">
        <v>2708.0294117647059</v>
      </c>
    </row>
    <row r="756" spans="1:17" ht="14.4" customHeight="1" x14ac:dyDescent="0.3">
      <c r="A756" s="525" t="s">
        <v>2776</v>
      </c>
      <c r="B756" s="526" t="s">
        <v>2194</v>
      </c>
      <c r="C756" s="526" t="s">
        <v>2164</v>
      </c>
      <c r="D756" s="526" t="s">
        <v>2198</v>
      </c>
      <c r="E756" s="526" t="s">
        <v>633</v>
      </c>
      <c r="F756" s="530">
        <v>0.7</v>
      </c>
      <c r="G756" s="530">
        <v>3460.73</v>
      </c>
      <c r="H756" s="530">
        <v>2.5926178418387225</v>
      </c>
      <c r="I756" s="530">
        <v>4943.9000000000005</v>
      </c>
      <c r="J756" s="530">
        <v>0.27</v>
      </c>
      <c r="K756" s="530">
        <v>1334.84</v>
      </c>
      <c r="L756" s="530">
        <v>1</v>
      </c>
      <c r="M756" s="530">
        <v>4943.8518518518513</v>
      </c>
      <c r="N756" s="530">
        <v>0.67999999999999994</v>
      </c>
      <c r="O756" s="530">
        <v>3361.85</v>
      </c>
      <c r="P756" s="544">
        <v>2.518541548050703</v>
      </c>
      <c r="Q756" s="531">
        <v>4943.8970588235297</v>
      </c>
    </row>
    <row r="757" spans="1:17" ht="14.4" customHeight="1" x14ac:dyDescent="0.3">
      <c r="A757" s="525" t="s">
        <v>2776</v>
      </c>
      <c r="B757" s="526" t="s">
        <v>2194</v>
      </c>
      <c r="C757" s="526" t="s">
        <v>2164</v>
      </c>
      <c r="D757" s="526" t="s">
        <v>2199</v>
      </c>
      <c r="E757" s="526" t="s">
        <v>597</v>
      </c>
      <c r="F757" s="530">
        <v>10.899999999999999</v>
      </c>
      <c r="G757" s="530">
        <v>10369.540000000001</v>
      </c>
      <c r="H757" s="530">
        <v>1.4637952233269012</v>
      </c>
      <c r="I757" s="530">
        <v>951.3339449541287</v>
      </c>
      <c r="J757" s="530">
        <v>7.05</v>
      </c>
      <c r="K757" s="530">
        <v>7084.01</v>
      </c>
      <c r="L757" s="530">
        <v>1</v>
      </c>
      <c r="M757" s="530">
        <v>1004.8241134751773</v>
      </c>
      <c r="N757" s="530">
        <v>5.55</v>
      </c>
      <c r="O757" s="530">
        <v>5576.7699999999995</v>
      </c>
      <c r="P757" s="544">
        <v>0.78723350192899211</v>
      </c>
      <c r="Q757" s="531">
        <v>1004.8234234234234</v>
      </c>
    </row>
    <row r="758" spans="1:17" ht="14.4" customHeight="1" x14ac:dyDescent="0.3">
      <c r="A758" s="525" t="s">
        <v>2776</v>
      </c>
      <c r="B758" s="526" t="s">
        <v>2194</v>
      </c>
      <c r="C758" s="526" t="s">
        <v>2164</v>
      </c>
      <c r="D758" s="526" t="s">
        <v>2200</v>
      </c>
      <c r="E758" s="526" t="s">
        <v>633</v>
      </c>
      <c r="F758" s="530">
        <v>1.5300000000000002</v>
      </c>
      <c r="G758" s="530">
        <v>15128.4</v>
      </c>
      <c r="H758" s="530">
        <v>0.52941040609687728</v>
      </c>
      <c r="I758" s="530">
        <v>9887.8431372549003</v>
      </c>
      <c r="J758" s="530">
        <v>2.89</v>
      </c>
      <c r="K758" s="530">
        <v>28575.940000000002</v>
      </c>
      <c r="L758" s="530">
        <v>1</v>
      </c>
      <c r="M758" s="530">
        <v>9887.8685121107264</v>
      </c>
      <c r="N758" s="530">
        <v>1.6</v>
      </c>
      <c r="O758" s="530">
        <v>15820.499999999998</v>
      </c>
      <c r="P758" s="544">
        <v>0.55363008181008211</v>
      </c>
      <c r="Q758" s="531">
        <v>9887.8124999999982</v>
      </c>
    </row>
    <row r="759" spans="1:17" ht="14.4" customHeight="1" x14ac:dyDescent="0.3">
      <c r="A759" s="525" t="s">
        <v>2776</v>
      </c>
      <c r="B759" s="526" t="s">
        <v>2194</v>
      </c>
      <c r="C759" s="526" t="s">
        <v>2164</v>
      </c>
      <c r="D759" s="526" t="s">
        <v>2204</v>
      </c>
      <c r="E759" s="526" t="s">
        <v>592</v>
      </c>
      <c r="F759" s="530"/>
      <c r="G759" s="530"/>
      <c r="H759" s="530"/>
      <c r="I759" s="530"/>
      <c r="J759" s="530"/>
      <c r="K759" s="530"/>
      <c r="L759" s="530"/>
      <c r="M759" s="530"/>
      <c r="N759" s="530">
        <v>1</v>
      </c>
      <c r="O759" s="530">
        <v>843.46</v>
      </c>
      <c r="P759" s="544"/>
      <c r="Q759" s="531">
        <v>843.46</v>
      </c>
    </row>
    <row r="760" spans="1:17" ht="14.4" customHeight="1" x14ac:dyDescent="0.3">
      <c r="A760" s="525" t="s">
        <v>2776</v>
      </c>
      <c r="B760" s="526" t="s">
        <v>2194</v>
      </c>
      <c r="C760" s="526" t="s">
        <v>2164</v>
      </c>
      <c r="D760" s="526" t="s">
        <v>2206</v>
      </c>
      <c r="E760" s="526" t="s">
        <v>607</v>
      </c>
      <c r="F760" s="530">
        <v>0.34</v>
      </c>
      <c r="G760" s="530">
        <v>1505.1799999999998</v>
      </c>
      <c r="H760" s="530">
        <v>0.6490866437824504</v>
      </c>
      <c r="I760" s="530">
        <v>4426.9999999999991</v>
      </c>
      <c r="J760" s="530">
        <v>0.52</v>
      </c>
      <c r="K760" s="530">
        <v>2318.92</v>
      </c>
      <c r="L760" s="530">
        <v>1</v>
      </c>
      <c r="M760" s="530">
        <v>4459.4615384615381</v>
      </c>
      <c r="N760" s="530">
        <v>0.12000000000000001</v>
      </c>
      <c r="O760" s="530">
        <v>545.71</v>
      </c>
      <c r="P760" s="544">
        <v>0.23532937746882171</v>
      </c>
      <c r="Q760" s="531">
        <v>4547.583333333333</v>
      </c>
    </row>
    <row r="761" spans="1:17" ht="14.4" customHeight="1" x14ac:dyDescent="0.3">
      <c r="A761" s="525" t="s">
        <v>2776</v>
      </c>
      <c r="B761" s="526" t="s">
        <v>2194</v>
      </c>
      <c r="C761" s="526" t="s">
        <v>2164</v>
      </c>
      <c r="D761" s="526" t="s">
        <v>2207</v>
      </c>
      <c r="E761" s="526" t="s">
        <v>607</v>
      </c>
      <c r="F761" s="530">
        <v>0.68</v>
      </c>
      <c r="G761" s="530">
        <v>6020.7199999999993</v>
      </c>
      <c r="H761" s="530">
        <v>1.4993139342323161</v>
      </c>
      <c r="I761" s="530">
        <v>8853.9999999999982</v>
      </c>
      <c r="J761" s="530">
        <v>0.45</v>
      </c>
      <c r="K761" s="530">
        <v>4015.6499999999996</v>
      </c>
      <c r="L761" s="530">
        <v>1</v>
      </c>
      <c r="M761" s="530">
        <v>8923.6666666666661</v>
      </c>
      <c r="N761" s="530">
        <v>0.29000000000000004</v>
      </c>
      <c r="O761" s="530">
        <v>2637.6</v>
      </c>
      <c r="P761" s="544">
        <v>0.65683015203018191</v>
      </c>
      <c r="Q761" s="531">
        <v>9095.1724137931014</v>
      </c>
    </row>
    <row r="762" spans="1:17" ht="14.4" customHeight="1" x14ac:dyDescent="0.3">
      <c r="A762" s="525" t="s">
        <v>2776</v>
      </c>
      <c r="B762" s="526" t="s">
        <v>2194</v>
      </c>
      <c r="C762" s="526" t="s">
        <v>2164</v>
      </c>
      <c r="D762" s="526" t="s">
        <v>2208</v>
      </c>
      <c r="E762" s="526" t="s">
        <v>675</v>
      </c>
      <c r="F762" s="530">
        <v>0.8</v>
      </c>
      <c r="G762" s="530">
        <v>1559.44</v>
      </c>
      <c r="H762" s="530">
        <v>0.61538461538461542</v>
      </c>
      <c r="I762" s="530">
        <v>1949.3</v>
      </c>
      <c r="J762" s="530">
        <v>1.3</v>
      </c>
      <c r="K762" s="530">
        <v>2534.09</v>
      </c>
      <c r="L762" s="530">
        <v>1</v>
      </c>
      <c r="M762" s="530">
        <v>1949.3</v>
      </c>
      <c r="N762" s="530">
        <v>0.4</v>
      </c>
      <c r="O762" s="530">
        <v>779.72</v>
      </c>
      <c r="P762" s="544">
        <v>0.30769230769230771</v>
      </c>
      <c r="Q762" s="531">
        <v>1949.3</v>
      </c>
    </row>
    <row r="763" spans="1:17" ht="14.4" customHeight="1" x14ac:dyDescent="0.3">
      <c r="A763" s="525" t="s">
        <v>2776</v>
      </c>
      <c r="B763" s="526" t="s">
        <v>2194</v>
      </c>
      <c r="C763" s="526" t="s">
        <v>2164</v>
      </c>
      <c r="D763" s="526" t="s">
        <v>2209</v>
      </c>
      <c r="E763" s="526" t="s">
        <v>607</v>
      </c>
      <c r="F763" s="530">
        <v>10.9</v>
      </c>
      <c r="G763" s="530">
        <v>19301.72</v>
      </c>
      <c r="H763" s="530">
        <v>0.88130476273097935</v>
      </c>
      <c r="I763" s="530">
        <v>1770.8</v>
      </c>
      <c r="J763" s="530">
        <v>12.24</v>
      </c>
      <c r="K763" s="530">
        <v>21901.300000000003</v>
      </c>
      <c r="L763" s="530">
        <v>1</v>
      </c>
      <c r="M763" s="530">
        <v>1789.3218954248368</v>
      </c>
      <c r="N763" s="530">
        <v>11.799999999999999</v>
      </c>
      <c r="O763" s="530">
        <v>21464.629999999997</v>
      </c>
      <c r="P763" s="544">
        <v>0.98006191413295074</v>
      </c>
      <c r="Q763" s="531">
        <v>1819.0364406779661</v>
      </c>
    </row>
    <row r="764" spans="1:17" ht="14.4" customHeight="1" x14ac:dyDescent="0.3">
      <c r="A764" s="525" t="s">
        <v>2776</v>
      </c>
      <c r="B764" s="526" t="s">
        <v>2194</v>
      </c>
      <c r="C764" s="526" t="s">
        <v>2164</v>
      </c>
      <c r="D764" s="526" t="s">
        <v>2211</v>
      </c>
      <c r="E764" s="526" t="s">
        <v>601</v>
      </c>
      <c r="F764" s="530"/>
      <c r="G764" s="530"/>
      <c r="H764" s="530"/>
      <c r="I764" s="530"/>
      <c r="J764" s="530"/>
      <c r="K764" s="530"/>
      <c r="L764" s="530"/>
      <c r="M764" s="530"/>
      <c r="N764" s="530">
        <v>0.05</v>
      </c>
      <c r="O764" s="530">
        <v>46.989999999999995</v>
      </c>
      <c r="P764" s="544"/>
      <c r="Q764" s="531">
        <v>939.79999999999984</v>
      </c>
    </row>
    <row r="765" spans="1:17" ht="14.4" customHeight="1" x14ac:dyDescent="0.3">
      <c r="A765" s="525" t="s">
        <v>2776</v>
      </c>
      <c r="B765" s="526" t="s">
        <v>2194</v>
      </c>
      <c r="C765" s="526" t="s">
        <v>2164</v>
      </c>
      <c r="D765" s="526" t="s">
        <v>2212</v>
      </c>
      <c r="E765" s="526" t="s">
        <v>607</v>
      </c>
      <c r="F765" s="530">
        <v>0.66999999999999993</v>
      </c>
      <c r="G765" s="530">
        <v>23622.54</v>
      </c>
      <c r="H765" s="530">
        <v>1.7321727117540433</v>
      </c>
      <c r="I765" s="530">
        <v>35257.522388059704</v>
      </c>
      <c r="J765" s="530">
        <v>0.4</v>
      </c>
      <c r="K765" s="530">
        <v>13637.52</v>
      </c>
      <c r="L765" s="530">
        <v>1</v>
      </c>
      <c r="M765" s="530">
        <v>34093.799999999996</v>
      </c>
      <c r="N765" s="530">
        <v>0.39</v>
      </c>
      <c r="O765" s="530">
        <v>13206.17</v>
      </c>
      <c r="P765" s="544">
        <v>0.9683703488610832</v>
      </c>
      <c r="Q765" s="531">
        <v>33861.974358974359</v>
      </c>
    </row>
    <row r="766" spans="1:17" ht="14.4" customHeight="1" x14ac:dyDescent="0.3">
      <c r="A766" s="525" t="s">
        <v>2776</v>
      </c>
      <c r="B766" s="526" t="s">
        <v>2194</v>
      </c>
      <c r="C766" s="526" t="s">
        <v>2166</v>
      </c>
      <c r="D766" s="526" t="s">
        <v>2381</v>
      </c>
      <c r="E766" s="526" t="s">
        <v>2382</v>
      </c>
      <c r="F766" s="530"/>
      <c r="G766" s="530"/>
      <c r="H766" s="530"/>
      <c r="I766" s="530"/>
      <c r="J766" s="530"/>
      <c r="K766" s="530"/>
      <c r="L766" s="530"/>
      <c r="M766" s="530"/>
      <c r="N766" s="530">
        <v>1</v>
      </c>
      <c r="O766" s="530">
        <v>589.59</v>
      </c>
      <c r="P766" s="544"/>
      <c r="Q766" s="531">
        <v>589.59</v>
      </c>
    </row>
    <row r="767" spans="1:17" ht="14.4" customHeight="1" x14ac:dyDescent="0.3">
      <c r="A767" s="525" t="s">
        <v>2776</v>
      </c>
      <c r="B767" s="526" t="s">
        <v>2194</v>
      </c>
      <c r="C767" s="526" t="s">
        <v>2166</v>
      </c>
      <c r="D767" s="526" t="s">
        <v>2385</v>
      </c>
      <c r="E767" s="526" t="s">
        <v>2386</v>
      </c>
      <c r="F767" s="530">
        <v>4</v>
      </c>
      <c r="G767" s="530">
        <v>3889.28</v>
      </c>
      <c r="H767" s="530">
        <v>2</v>
      </c>
      <c r="I767" s="530">
        <v>972.32</v>
      </c>
      <c r="J767" s="530">
        <v>2</v>
      </c>
      <c r="K767" s="530">
        <v>1944.64</v>
      </c>
      <c r="L767" s="530">
        <v>1</v>
      </c>
      <c r="M767" s="530">
        <v>972.32</v>
      </c>
      <c r="N767" s="530">
        <v>1</v>
      </c>
      <c r="O767" s="530">
        <v>972.32</v>
      </c>
      <c r="P767" s="544">
        <v>0.5</v>
      </c>
      <c r="Q767" s="531">
        <v>972.32</v>
      </c>
    </row>
    <row r="768" spans="1:17" ht="14.4" customHeight="1" x14ac:dyDescent="0.3">
      <c r="A768" s="525" t="s">
        <v>2776</v>
      </c>
      <c r="B768" s="526" t="s">
        <v>2194</v>
      </c>
      <c r="C768" s="526" t="s">
        <v>2166</v>
      </c>
      <c r="D768" s="526" t="s">
        <v>2388</v>
      </c>
      <c r="E768" s="526" t="s">
        <v>2386</v>
      </c>
      <c r="F768" s="530">
        <v>5</v>
      </c>
      <c r="G768" s="530">
        <v>8536.5499999999993</v>
      </c>
      <c r="H768" s="530">
        <v>0.83333333333333326</v>
      </c>
      <c r="I768" s="530">
        <v>1707.31</v>
      </c>
      <c r="J768" s="530">
        <v>6</v>
      </c>
      <c r="K768" s="530">
        <v>10243.86</v>
      </c>
      <c r="L768" s="530">
        <v>1</v>
      </c>
      <c r="M768" s="530">
        <v>1707.3100000000002</v>
      </c>
      <c r="N768" s="530">
        <v>4</v>
      </c>
      <c r="O768" s="530">
        <v>6829.24</v>
      </c>
      <c r="P768" s="544">
        <v>0.66666666666666663</v>
      </c>
      <c r="Q768" s="531">
        <v>1707.31</v>
      </c>
    </row>
    <row r="769" spans="1:17" ht="14.4" customHeight="1" x14ac:dyDescent="0.3">
      <c r="A769" s="525" t="s">
        <v>2776</v>
      </c>
      <c r="B769" s="526" t="s">
        <v>2194</v>
      </c>
      <c r="C769" s="526" t="s">
        <v>2166</v>
      </c>
      <c r="D769" s="526" t="s">
        <v>2389</v>
      </c>
      <c r="E769" s="526" t="s">
        <v>2386</v>
      </c>
      <c r="F769" s="530">
        <v>1</v>
      </c>
      <c r="G769" s="530">
        <v>2066.3000000000002</v>
      </c>
      <c r="H769" s="530">
        <v>0.5</v>
      </c>
      <c r="I769" s="530">
        <v>2066.3000000000002</v>
      </c>
      <c r="J769" s="530">
        <v>2</v>
      </c>
      <c r="K769" s="530">
        <v>4132.6000000000004</v>
      </c>
      <c r="L769" s="530">
        <v>1</v>
      </c>
      <c r="M769" s="530">
        <v>2066.3000000000002</v>
      </c>
      <c r="N769" s="530">
        <v>1</v>
      </c>
      <c r="O769" s="530">
        <v>2066.3000000000002</v>
      </c>
      <c r="P769" s="544">
        <v>0.5</v>
      </c>
      <c r="Q769" s="531">
        <v>2066.3000000000002</v>
      </c>
    </row>
    <row r="770" spans="1:17" ht="14.4" customHeight="1" x14ac:dyDescent="0.3">
      <c r="A770" s="525" t="s">
        <v>2776</v>
      </c>
      <c r="B770" s="526" t="s">
        <v>2194</v>
      </c>
      <c r="C770" s="526" t="s">
        <v>2166</v>
      </c>
      <c r="D770" s="526" t="s">
        <v>2390</v>
      </c>
      <c r="E770" s="526" t="s">
        <v>2391</v>
      </c>
      <c r="F770" s="530"/>
      <c r="G770" s="530"/>
      <c r="H770" s="530"/>
      <c r="I770" s="530"/>
      <c r="J770" s="530">
        <v>1</v>
      </c>
      <c r="K770" s="530">
        <v>1932.09</v>
      </c>
      <c r="L770" s="530">
        <v>1</v>
      </c>
      <c r="M770" s="530">
        <v>1932.09</v>
      </c>
      <c r="N770" s="530"/>
      <c r="O770" s="530"/>
      <c r="P770" s="544"/>
      <c r="Q770" s="531"/>
    </row>
    <row r="771" spans="1:17" ht="14.4" customHeight="1" x14ac:dyDescent="0.3">
      <c r="A771" s="525" t="s">
        <v>2776</v>
      </c>
      <c r="B771" s="526" t="s">
        <v>2194</v>
      </c>
      <c r="C771" s="526" t="s">
        <v>2166</v>
      </c>
      <c r="D771" s="526" t="s">
        <v>2392</v>
      </c>
      <c r="E771" s="526" t="s">
        <v>2393</v>
      </c>
      <c r="F771" s="530">
        <v>5</v>
      </c>
      <c r="G771" s="530">
        <v>5138.8</v>
      </c>
      <c r="H771" s="530">
        <v>1.6666666666666665</v>
      </c>
      <c r="I771" s="530">
        <v>1027.76</v>
      </c>
      <c r="J771" s="530">
        <v>3</v>
      </c>
      <c r="K771" s="530">
        <v>3083.28</v>
      </c>
      <c r="L771" s="530">
        <v>1</v>
      </c>
      <c r="M771" s="530">
        <v>1027.76</v>
      </c>
      <c r="N771" s="530">
        <v>1</v>
      </c>
      <c r="O771" s="530">
        <v>1027.76</v>
      </c>
      <c r="P771" s="544">
        <v>0.33333333333333331</v>
      </c>
      <c r="Q771" s="531">
        <v>1027.76</v>
      </c>
    </row>
    <row r="772" spans="1:17" ht="14.4" customHeight="1" x14ac:dyDescent="0.3">
      <c r="A772" s="525" t="s">
        <v>2776</v>
      </c>
      <c r="B772" s="526" t="s">
        <v>2194</v>
      </c>
      <c r="C772" s="526" t="s">
        <v>2166</v>
      </c>
      <c r="D772" s="526" t="s">
        <v>2394</v>
      </c>
      <c r="E772" s="526" t="s">
        <v>2393</v>
      </c>
      <c r="F772" s="530"/>
      <c r="G772" s="530"/>
      <c r="H772" s="530"/>
      <c r="I772" s="530"/>
      <c r="J772" s="530">
        <v>3</v>
      </c>
      <c r="K772" s="530">
        <v>6425.5499999999993</v>
      </c>
      <c r="L772" s="530">
        <v>1</v>
      </c>
      <c r="M772" s="530">
        <v>2141.85</v>
      </c>
      <c r="N772" s="530">
        <v>1</v>
      </c>
      <c r="O772" s="530">
        <v>2141.85</v>
      </c>
      <c r="P772" s="544">
        <v>0.33333333333333337</v>
      </c>
      <c r="Q772" s="531">
        <v>2141.85</v>
      </c>
    </row>
    <row r="773" spans="1:17" ht="14.4" customHeight="1" x14ac:dyDescent="0.3">
      <c r="A773" s="525" t="s">
        <v>2776</v>
      </c>
      <c r="B773" s="526" t="s">
        <v>2194</v>
      </c>
      <c r="C773" s="526" t="s">
        <v>2166</v>
      </c>
      <c r="D773" s="526" t="s">
        <v>2397</v>
      </c>
      <c r="E773" s="526" t="s">
        <v>2398</v>
      </c>
      <c r="F773" s="530"/>
      <c r="G773" s="530"/>
      <c r="H773" s="530"/>
      <c r="I773" s="530"/>
      <c r="J773" s="530"/>
      <c r="K773" s="530"/>
      <c r="L773" s="530"/>
      <c r="M773" s="530"/>
      <c r="N773" s="530">
        <v>2</v>
      </c>
      <c r="O773" s="530">
        <v>23544</v>
      </c>
      <c r="P773" s="544"/>
      <c r="Q773" s="531">
        <v>11772</v>
      </c>
    </row>
    <row r="774" spans="1:17" ht="14.4" customHeight="1" x14ac:dyDescent="0.3">
      <c r="A774" s="525" t="s">
        <v>2776</v>
      </c>
      <c r="B774" s="526" t="s">
        <v>2194</v>
      </c>
      <c r="C774" s="526" t="s">
        <v>2166</v>
      </c>
      <c r="D774" s="526" t="s">
        <v>2399</v>
      </c>
      <c r="E774" s="526" t="s">
        <v>2400</v>
      </c>
      <c r="F774" s="530"/>
      <c r="G774" s="530"/>
      <c r="H774" s="530"/>
      <c r="I774" s="530"/>
      <c r="J774" s="530">
        <v>1</v>
      </c>
      <c r="K774" s="530">
        <v>3003.38</v>
      </c>
      <c r="L774" s="530">
        <v>1</v>
      </c>
      <c r="M774" s="530">
        <v>3003.38</v>
      </c>
      <c r="N774" s="530">
        <v>1</v>
      </c>
      <c r="O774" s="530">
        <v>3003.38</v>
      </c>
      <c r="P774" s="544">
        <v>1</v>
      </c>
      <c r="Q774" s="531">
        <v>3003.38</v>
      </c>
    </row>
    <row r="775" spans="1:17" ht="14.4" customHeight="1" x14ac:dyDescent="0.3">
      <c r="A775" s="525" t="s">
        <v>2776</v>
      </c>
      <c r="B775" s="526" t="s">
        <v>2194</v>
      </c>
      <c r="C775" s="526" t="s">
        <v>2166</v>
      </c>
      <c r="D775" s="526" t="s">
        <v>2403</v>
      </c>
      <c r="E775" s="526" t="s">
        <v>2404</v>
      </c>
      <c r="F775" s="530"/>
      <c r="G775" s="530"/>
      <c r="H775" s="530"/>
      <c r="I775" s="530"/>
      <c r="J775" s="530">
        <v>1</v>
      </c>
      <c r="K775" s="530">
        <v>166546.75</v>
      </c>
      <c r="L775" s="530">
        <v>1</v>
      </c>
      <c r="M775" s="530">
        <v>166546.75</v>
      </c>
      <c r="N775" s="530"/>
      <c r="O775" s="530"/>
      <c r="P775" s="544"/>
      <c r="Q775" s="531"/>
    </row>
    <row r="776" spans="1:17" ht="14.4" customHeight="1" x14ac:dyDescent="0.3">
      <c r="A776" s="525" t="s">
        <v>2776</v>
      </c>
      <c r="B776" s="526" t="s">
        <v>2194</v>
      </c>
      <c r="C776" s="526" t="s">
        <v>2166</v>
      </c>
      <c r="D776" s="526" t="s">
        <v>2777</v>
      </c>
      <c r="E776" s="526" t="s">
        <v>2778</v>
      </c>
      <c r="F776" s="530">
        <v>1</v>
      </c>
      <c r="G776" s="530">
        <v>3991.04</v>
      </c>
      <c r="H776" s="530"/>
      <c r="I776" s="530">
        <v>3991.04</v>
      </c>
      <c r="J776" s="530"/>
      <c r="K776" s="530"/>
      <c r="L776" s="530"/>
      <c r="M776" s="530"/>
      <c r="N776" s="530"/>
      <c r="O776" s="530"/>
      <c r="P776" s="544"/>
      <c r="Q776" s="531"/>
    </row>
    <row r="777" spans="1:17" ht="14.4" customHeight="1" x14ac:dyDescent="0.3">
      <c r="A777" s="525" t="s">
        <v>2776</v>
      </c>
      <c r="B777" s="526" t="s">
        <v>2194</v>
      </c>
      <c r="C777" s="526" t="s">
        <v>2166</v>
      </c>
      <c r="D777" s="526" t="s">
        <v>2405</v>
      </c>
      <c r="E777" s="526" t="s">
        <v>2406</v>
      </c>
      <c r="F777" s="530"/>
      <c r="G777" s="530"/>
      <c r="H777" s="530"/>
      <c r="I777" s="530"/>
      <c r="J777" s="530">
        <v>4</v>
      </c>
      <c r="K777" s="530">
        <v>27563.119999999999</v>
      </c>
      <c r="L777" s="530">
        <v>1</v>
      </c>
      <c r="M777" s="530">
        <v>6890.78</v>
      </c>
      <c r="N777" s="530">
        <v>1</v>
      </c>
      <c r="O777" s="530">
        <v>6890.78</v>
      </c>
      <c r="P777" s="544">
        <v>0.25</v>
      </c>
      <c r="Q777" s="531">
        <v>6890.78</v>
      </c>
    </row>
    <row r="778" spans="1:17" ht="14.4" customHeight="1" x14ac:dyDescent="0.3">
      <c r="A778" s="525" t="s">
        <v>2776</v>
      </c>
      <c r="B778" s="526" t="s">
        <v>2194</v>
      </c>
      <c r="C778" s="526" t="s">
        <v>2166</v>
      </c>
      <c r="D778" s="526" t="s">
        <v>2407</v>
      </c>
      <c r="E778" s="526" t="s">
        <v>2408</v>
      </c>
      <c r="F778" s="530"/>
      <c r="G778" s="530"/>
      <c r="H778" s="530"/>
      <c r="I778" s="530"/>
      <c r="J778" s="530">
        <v>2</v>
      </c>
      <c r="K778" s="530">
        <v>8275.7800000000007</v>
      </c>
      <c r="L778" s="530">
        <v>1</v>
      </c>
      <c r="M778" s="530">
        <v>4137.8900000000003</v>
      </c>
      <c r="N778" s="530">
        <v>1</v>
      </c>
      <c r="O778" s="530">
        <v>4137.8900000000003</v>
      </c>
      <c r="P778" s="544">
        <v>0.5</v>
      </c>
      <c r="Q778" s="531">
        <v>4137.8900000000003</v>
      </c>
    </row>
    <row r="779" spans="1:17" ht="14.4" customHeight="1" x14ac:dyDescent="0.3">
      <c r="A779" s="525" t="s">
        <v>2776</v>
      </c>
      <c r="B779" s="526" t="s">
        <v>2194</v>
      </c>
      <c r="C779" s="526" t="s">
        <v>2166</v>
      </c>
      <c r="D779" s="526" t="s">
        <v>2409</v>
      </c>
      <c r="E779" s="526" t="s">
        <v>2410</v>
      </c>
      <c r="F779" s="530"/>
      <c r="G779" s="530"/>
      <c r="H779" s="530"/>
      <c r="I779" s="530"/>
      <c r="J779" s="530">
        <v>1</v>
      </c>
      <c r="K779" s="530">
        <v>1123.73</v>
      </c>
      <c r="L779" s="530">
        <v>1</v>
      </c>
      <c r="M779" s="530">
        <v>1123.73</v>
      </c>
      <c r="N779" s="530"/>
      <c r="O779" s="530"/>
      <c r="P779" s="544"/>
      <c r="Q779" s="531"/>
    </row>
    <row r="780" spans="1:17" ht="14.4" customHeight="1" x14ac:dyDescent="0.3">
      <c r="A780" s="525" t="s">
        <v>2776</v>
      </c>
      <c r="B780" s="526" t="s">
        <v>2194</v>
      </c>
      <c r="C780" s="526" t="s">
        <v>2166</v>
      </c>
      <c r="D780" s="526" t="s">
        <v>2411</v>
      </c>
      <c r="E780" s="526" t="s">
        <v>2412</v>
      </c>
      <c r="F780" s="530">
        <v>2</v>
      </c>
      <c r="G780" s="530">
        <v>34146.1</v>
      </c>
      <c r="H780" s="530"/>
      <c r="I780" s="530">
        <v>17073.05</v>
      </c>
      <c r="J780" s="530"/>
      <c r="K780" s="530"/>
      <c r="L780" s="530"/>
      <c r="M780" s="530"/>
      <c r="N780" s="530"/>
      <c r="O780" s="530"/>
      <c r="P780" s="544"/>
      <c r="Q780" s="531"/>
    </row>
    <row r="781" spans="1:17" ht="14.4" customHeight="1" x14ac:dyDescent="0.3">
      <c r="A781" s="525" t="s">
        <v>2776</v>
      </c>
      <c r="B781" s="526" t="s">
        <v>2194</v>
      </c>
      <c r="C781" s="526" t="s">
        <v>2166</v>
      </c>
      <c r="D781" s="526" t="s">
        <v>2413</v>
      </c>
      <c r="E781" s="526" t="s">
        <v>2414</v>
      </c>
      <c r="F781" s="530">
        <v>2</v>
      </c>
      <c r="G781" s="530">
        <v>2005.6</v>
      </c>
      <c r="H781" s="530">
        <v>0.39999999999999997</v>
      </c>
      <c r="I781" s="530">
        <v>1002.8</v>
      </c>
      <c r="J781" s="530">
        <v>5</v>
      </c>
      <c r="K781" s="530">
        <v>5014</v>
      </c>
      <c r="L781" s="530">
        <v>1</v>
      </c>
      <c r="M781" s="530">
        <v>1002.8</v>
      </c>
      <c r="N781" s="530">
        <v>1</v>
      </c>
      <c r="O781" s="530">
        <v>1002.8</v>
      </c>
      <c r="P781" s="544">
        <v>0.19999999999999998</v>
      </c>
      <c r="Q781" s="531">
        <v>1002.8</v>
      </c>
    </row>
    <row r="782" spans="1:17" ht="14.4" customHeight="1" x14ac:dyDescent="0.3">
      <c r="A782" s="525" t="s">
        <v>2776</v>
      </c>
      <c r="B782" s="526" t="s">
        <v>2194</v>
      </c>
      <c r="C782" s="526" t="s">
        <v>2166</v>
      </c>
      <c r="D782" s="526" t="s">
        <v>2421</v>
      </c>
      <c r="E782" s="526" t="s">
        <v>2422</v>
      </c>
      <c r="F782" s="530"/>
      <c r="G782" s="530"/>
      <c r="H782" s="530"/>
      <c r="I782" s="530"/>
      <c r="J782" s="530">
        <v>1</v>
      </c>
      <c r="K782" s="530">
        <v>2170.9699999999998</v>
      </c>
      <c r="L782" s="530">
        <v>1</v>
      </c>
      <c r="M782" s="530">
        <v>2170.9699999999998</v>
      </c>
      <c r="N782" s="530">
        <v>1</v>
      </c>
      <c r="O782" s="530">
        <v>2170.9699999999998</v>
      </c>
      <c r="P782" s="544">
        <v>1</v>
      </c>
      <c r="Q782" s="531">
        <v>2170.9699999999998</v>
      </c>
    </row>
    <row r="783" spans="1:17" ht="14.4" customHeight="1" x14ac:dyDescent="0.3">
      <c r="A783" s="525" t="s">
        <v>2776</v>
      </c>
      <c r="B783" s="526" t="s">
        <v>2194</v>
      </c>
      <c r="C783" s="526" t="s">
        <v>2166</v>
      </c>
      <c r="D783" s="526" t="s">
        <v>2423</v>
      </c>
      <c r="E783" s="526" t="s">
        <v>2424</v>
      </c>
      <c r="F783" s="530">
        <v>1</v>
      </c>
      <c r="G783" s="530">
        <v>797</v>
      </c>
      <c r="H783" s="530"/>
      <c r="I783" s="530">
        <v>797</v>
      </c>
      <c r="J783" s="530"/>
      <c r="K783" s="530"/>
      <c r="L783" s="530"/>
      <c r="M783" s="530"/>
      <c r="N783" s="530"/>
      <c r="O783" s="530"/>
      <c r="P783" s="544"/>
      <c r="Q783" s="531"/>
    </row>
    <row r="784" spans="1:17" ht="14.4" customHeight="1" x14ac:dyDescent="0.3">
      <c r="A784" s="525" t="s">
        <v>2776</v>
      </c>
      <c r="B784" s="526" t="s">
        <v>2194</v>
      </c>
      <c r="C784" s="526" t="s">
        <v>2166</v>
      </c>
      <c r="D784" s="526" t="s">
        <v>2662</v>
      </c>
      <c r="E784" s="526" t="s">
        <v>2663</v>
      </c>
      <c r="F784" s="530">
        <v>1</v>
      </c>
      <c r="G784" s="530">
        <v>10072.94</v>
      </c>
      <c r="H784" s="530"/>
      <c r="I784" s="530">
        <v>10072.94</v>
      </c>
      <c r="J784" s="530"/>
      <c r="K784" s="530"/>
      <c r="L784" s="530"/>
      <c r="M784" s="530"/>
      <c r="N784" s="530"/>
      <c r="O784" s="530"/>
      <c r="P784" s="544"/>
      <c r="Q784" s="531"/>
    </row>
    <row r="785" spans="1:17" ht="14.4" customHeight="1" x14ac:dyDescent="0.3">
      <c r="A785" s="525" t="s">
        <v>2776</v>
      </c>
      <c r="B785" s="526" t="s">
        <v>2194</v>
      </c>
      <c r="C785" s="526" t="s">
        <v>2166</v>
      </c>
      <c r="D785" s="526" t="s">
        <v>2591</v>
      </c>
      <c r="E785" s="526" t="s">
        <v>2592</v>
      </c>
      <c r="F785" s="530">
        <v>1</v>
      </c>
      <c r="G785" s="530">
        <v>2974.36</v>
      </c>
      <c r="H785" s="530"/>
      <c r="I785" s="530">
        <v>2974.36</v>
      </c>
      <c r="J785" s="530"/>
      <c r="K785" s="530"/>
      <c r="L785" s="530"/>
      <c r="M785" s="530"/>
      <c r="N785" s="530"/>
      <c r="O785" s="530"/>
      <c r="P785" s="544"/>
      <c r="Q785" s="531"/>
    </row>
    <row r="786" spans="1:17" ht="14.4" customHeight="1" x14ac:dyDescent="0.3">
      <c r="A786" s="525" t="s">
        <v>2776</v>
      </c>
      <c r="B786" s="526" t="s">
        <v>2194</v>
      </c>
      <c r="C786" s="526" t="s">
        <v>2166</v>
      </c>
      <c r="D786" s="526" t="s">
        <v>2779</v>
      </c>
      <c r="E786" s="526" t="s">
        <v>2594</v>
      </c>
      <c r="F786" s="530"/>
      <c r="G786" s="530"/>
      <c r="H786" s="530"/>
      <c r="I786" s="530"/>
      <c r="J786" s="530"/>
      <c r="K786" s="530"/>
      <c r="L786" s="530"/>
      <c r="M786" s="530"/>
      <c r="N786" s="530">
        <v>2</v>
      </c>
      <c r="O786" s="530">
        <v>6720</v>
      </c>
      <c r="P786" s="544"/>
      <c r="Q786" s="531">
        <v>3360</v>
      </c>
    </row>
    <row r="787" spans="1:17" ht="14.4" customHeight="1" x14ac:dyDescent="0.3">
      <c r="A787" s="525" t="s">
        <v>2776</v>
      </c>
      <c r="B787" s="526" t="s">
        <v>2194</v>
      </c>
      <c r="C787" s="526" t="s">
        <v>2166</v>
      </c>
      <c r="D787" s="526" t="s">
        <v>2593</v>
      </c>
      <c r="E787" s="526" t="s">
        <v>2594</v>
      </c>
      <c r="F787" s="530"/>
      <c r="G787" s="530"/>
      <c r="H787" s="530"/>
      <c r="I787" s="530"/>
      <c r="J787" s="530">
        <v>1</v>
      </c>
      <c r="K787" s="530">
        <v>3360</v>
      </c>
      <c r="L787" s="530">
        <v>1</v>
      </c>
      <c r="M787" s="530">
        <v>3360</v>
      </c>
      <c r="N787" s="530"/>
      <c r="O787" s="530"/>
      <c r="P787" s="544"/>
      <c r="Q787" s="531"/>
    </row>
    <row r="788" spans="1:17" ht="14.4" customHeight="1" x14ac:dyDescent="0.3">
      <c r="A788" s="525" t="s">
        <v>2776</v>
      </c>
      <c r="B788" s="526" t="s">
        <v>2194</v>
      </c>
      <c r="C788" s="526" t="s">
        <v>2166</v>
      </c>
      <c r="D788" s="526" t="s">
        <v>2425</v>
      </c>
      <c r="E788" s="526" t="s">
        <v>2426</v>
      </c>
      <c r="F788" s="530">
        <v>1</v>
      </c>
      <c r="G788" s="530">
        <v>5259.23</v>
      </c>
      <c r="H788" s="530">
        <v>0.33333333333333331</v>
      </c>
      <c r="I788" s="530">
        <v>5259.23</v>
      </c>
      <c r="J788" s="530">
        <v>3</v>
      </c>
      <c r="K788" s="530">
        <v>15777.689999999999</v>
      </c>
      <c r="L788" s="530">
        <v>1</v>
      </c>
      <c r="M788" s="530">
        <v>5259.23</v>
      </c>
      <c r="N788" s="530">
        <v>3</v>
      </c>
      <c r="O788" s="530">
        <v>15777.689999999999</v>
      </c>
      <c r="P788" s="544">
        <v>1</v>
      </c>
      <c r="Q788" s="531">
        <v>5259.23</v>
      </c>
    </row>
    <row r="789" spans="1:17" ht="14.4" customHeight="1" x14ac:dyDescent="0.3">
      <c r="A789" s="525" t="s">
        <v>2776</v>
      </c>
      <c r="B789" s="526" t="s">
        <v>2194</v>
      </c>
      <c r="C789" s="526" t="s">
        <v>2166</v>
      </c>
      <c r="D789" s="526" t="s">
        <v>2427</v>
      </c>
      <c r="E789" s="526" t="s">
        <v>2428</v>
      </c>
      <c r="F789" s="530">
        <v>1</v>
      </c>
      <c r="G789" s="530">
        <v>1497.44</v>
      </c>
      <c r="H789" s="530">
        <v>1</v>
      </c>
      <c r="I789" s="530">
        <v>1497.44</v>
      </c>
      <c r="J789" s="530">
        <v>1</v>
      </c>
      <c r="K789" s="530">
        <v>1497.44</v>
      </c>
      <c r="L789" s="530">
        <v>1</v>
      </c>
      <c r="M789" s="530">
        <v>1497.44</v>
      </c>
      <c r="N789" s="530"/>
      <c r="O789" s="530"/>
      <c r="P789" s="544"/>
      <c r="Q789" s="531"/>
    </row>
    <row r="790" spans="1:17" ht="14.4" customHeight="1" x14ac:dyDescent="0.3">
      <c r="A790" s="525" t="s">
        <v>2776</v>
      </c>
      <c r="B790" s="526" t="s">
        <v>2194</v>
      </c>
      <c r="C790" s="526" t="s">
        <v>2166</v>
      </c>
      <c r="D790" s="526" t="s">
        <v>2667</v>
      </c>
      <c r="E790" s="526" t="s">
        <v>2668</v>
      </c>
      <c r="F790" s="530">
        <v>1</v>
      </c>
      <c r="G790" s="530">
        <v>34900</v>
      </c>
      <c r="H790" s="530"/>
      <c r="I790" s="530">
        <v>34900</v>
      </c>
      <c r="J790" s="530"/>
      <c r="K790" s="530"/>
      <c r="L790" s="530"/>
      <c r="M790" s="530"/>
      <c r="N790" s="530"/>
      <c r="O790" s="530"/>
      <c r="P790" s="544"/>
      <c r="Q790" s="531"/>
    </row>
    <row r="791" spans="1:17" ht="14.4" customHeight="1" x14ac:dyDescent="0.3">
      <c r="A791" s="525" t="s">
        <v>2776</v>
      </c>
      <c r="B791" s="526" t="s">
        <v>2194</v>
      </c>
      <c r="C791" s="526" t="s">
        <v>2166</v>
      </c>
      <c r="D791" s="526" t="s">
        <v>2429</v>
      </c>
      <c r="E791" s="526" t="s">
        <v>2430</v>
      </c>
      <c r="F791" s="530"/>
      <c r="G791" s="530"/>
      <c r="H791" s="530"/>
      <c r="I791" s="530"/>
      <c r="J791" s="530"/>
      <c r="K791" s="530"/>
      <c r="L791" s="530"/>
      <c r="M791" s="530"/>
      <c r="N791" s="530">
        <v>2</v>
      </c>
      <c r="O791" s="530">
        <v>1211.3</v>
      </c>
      <c r="P791" s="544"/>
      <c r="Q791" s="531">
        <v>605.65</v>
      </c>
    </row>
    <row r="792" spans="1:17" ht="14.4" customHeight="1" x14ac:dyDescent="0.3">
      <c r="A792" s="525" t="s">
        <v>2776</v>
      </c>
      <c r="B792" s="526" t="s">
        <v>2194</v>
      </c>
      <c r="C792" s="526" t="s">
        <v>2166</v>
      </c>
      <c r="D792" s="526" t="s">
        <v>2435</v>
      </c>
      <c r="E792" s="526" t="s">
        <v>2436</v>
      </c>
      <c r="F792" s="530"/>
      <c r="G792" s="530"/>
      <c r="H792" s="530"/>
      <c r="I792" s="530"/>
      <c r="J792" s="530">
        <v>7</v>
      </c>
      <c r="K792" s="530">
        <v>5818.12</v>
      </c>
      <c r="L792" s="530">
        <v>1</v>
      </c>
      <c r="M792" s="530">
        <v>831.16</v>
      </c>
      <c r="N792" s="530">
        <v>2</v>
      </c>
      <c r="O792" s="530">
        <v>1662.32</v>
      </c>
      <c r="P792" s="544">
        <v>0.2857142857142857</v>
      </c>
      <c r="Q792" s="531">
        <v>831.16</v>
      </c>
    </row>
    <row r="793" spans="1:17" ht="14.4" customHeight="1" x14ac:dyDescent="0.3">
      <c r="A793" s="525" t="s">
        <v>2776</v>
      </c>
      <c r="B793" s="526" t="s">
        <v>2194</v>
      </c>
      <c r="C793" s="526" t="s">
        <v>2166</v>
      </c>
      <c r="D793" s="526" t="s">
        <v>2437</v>
      </c>
      <c r="E793" s="526" t="s">
        <v>2436</v>
      </c>
      <c r="F793" s="530">
        <v>9</v>
      </c>
      <c r="G793" s="530">
        <v>7992.5399999999991</v>
      </c>
      <c r="H793" s="530">
        <v>1.8</v>
      </c>
      <c r="I793" s="530">
        <v>888.06</v>
      </c>
      <c r="J793" s="530">
        <v>5</v>
      </c>
      <c r="K793" s="530">
        <v>4440.2999999999993</v>
      </c>
      <c r="L793" s="530">
        <v>1</v>
      </c>
      <c r="M793" s="530">
        <v>888.05999999999983</v>
      </c>
      <c r="N793" s="530"/>
      <c r="O793" s="530"/>
      <c r="P793" s="544"/>
      <c r="Q793" s="531"/>
    </row>
    <row r="794" spans="1:17" ht="14.4" customHeight="1" x14ac:dyDescent="0.3">
      <c r="A794" s="525" t="s">
        <v>2776</v>
      </c>
      <c r="B794" s="526" t="s">
        <v>2194</v>
      </c>
      <c r="C794" s="526" t="s">
        <v>2166</v>
      </c>
      <c r="D794" s="526" t="s">
        <v>2438</v>
      </c>
      <c r="E794" s="526" t="s">
        <v>2439</v>
      </c>
      <c r="F794" s="530">
        <v>2</v>
      </c>
      <c r="G794" s="530">
        <v>1776.12</v>
      </c>
      <c r="H794" s="530"/>
      <c r="I794" s="530">
        <v>888.06</v>
      </c>
      <c r="J794" s="530"/>
      <c r="K794" s="530"/>
      <c r="L794" s="530"/>
      <c r="M794" s="530"/>
      <c r="N794" s="530"/>
      <c r="O794" s="530"/>
      <c r="P794" s="544"/>
      <c r="Q794" s="531"/>
    </row>
    <row r="795" spans="1:17" ht="14.4" customHeight="1" x14ac:dyDescent="0.3">
      <c r="A795" s="525" t="s">
        <v>2776</v>
      </c>
      <c r="B795" s="526" t="s">
        <v>2194</v>
      </c>
      <c r="C795" s="526" t="s">
        <v>2166</v>
      </c>
      <c r="D795" s="526" t="s">
        <v>2599</v>
      </c>
      <c r="E795" s="526" t="s">
        <v>2600</v>
      </c>
      <c r="F795" s="530">
        <v>5</v>
      </c>
      <c r="G795" s="530">
        <v>19494</v>
      </c>
      <c r="H795" s="530"/>
      <c r="I795" s="530">
        <v>3898.8</v>
      </c>
      <c r="J795" s="530"/>
      <c r="K795" s="530"/>
      <c r="L795" s="530"/>
      <c r="M795" s="530"/>
      <c r="N795" s="530"/>
      <c r="O795" s="530"/>
      <c r="P795" s="544"/>
      <c r="Q795" s="531"/>
    </row>
    <row r="796" spans="1:17" ht="14.4" customHeight="1" x14ac:dyDescent="0.3">
      <c r="A796" s="525" t="s">
        <v>2776</v>
      </c>
      <c r="B796" s="526" t="s">
        <v>2194</v>
      </c>
      <c r="C796" s="526" t="s">
        <v>2166</v>
      </c>
      <c r="D796" s="526" t="s">
        <v>2442</v>
      </c>
      <c r="E796" s="526" t="s">
        <v>2443</v>
      </c>
      <c r="F796" s="530">
        <v>4</v>
      </c>
      <c r="G796" s="530">
        <v>5248.56</v>
      </c>
      <c r="H796" s="530">
        <v>2</v>
      </c>
      <c r="I796" s="530">
        <v>1312.14</v>
      </c>
      <c r="J796" s="530">
        <v>2</v>
      </c>
      <c r="K796" s="530">
        <v>2624.28</v>
      </c>
      <c r="L796" s="530">
        <v>1</v>
      </c>
      <c r="M796" s="530">
        <v>1312.14</v>
      </c>
      <c r="N796" s="530"/>
      <c r="O796" s="530"/>
      <c r="P796" s="544"/>
      <c r="Q796" s="531"/>
    </row>
    <row r="797" spans="1:17" ht="14.4" customHeight="1" x14ac:dyDescent="0.3">
      <c r="A797" s="525" t="s">
        <v>2776</v>
      </c>
      <c r="B797" s="526" t="s">
        <v>2194</v>
      </c>
      <c r="C797" s="526" t="s">
        <v>2166</v>
      </c>
      <c r="D797" s="526" t="s">
        <v>2601</v>
      </c>
      <c r="E797" s="526" t="s">
        <v>2602</v>
      </c>
      <c r="F797" s="530">
        <v>7</v>
      </c>
      <c r="G797" s="530">
        <v>25512.059999999998</v>
      </c>
      <c r="H797" s="530">
        <v>0.53846153846153844</v>
      </c>
      <c r="I797" s="530">
        <v>3644.5799999999995</v>
      </c>
      <c r="J797" s="530">
        <v>13</v>
      </c>
      <c r="K797" s="530">
        <v>47379.54</v>
      </c>
      <c r="L797" s="530">
        <v>1</v>
      </c>
      <c r="M797" s="530">
        <v>3644.58</v>
      </c>
      <c r="N797" s="530"/>
      <c r="O797" s="530"/>
      <c r="P797" s="544"/>
      <c r="Q797" s="531"/>
    </row>
    <row r="798" spans="1:17" ht="14.4" customHeight="1" x14ac:dyDescent="0.3">
      <c r="A798" s="525" t="s">
        <v>2776</v>
      </c>
      <c r="B798" s="526" t="s">
        <v>2194</v>
      </c>
      <c r="C798" s="526" t="s">
        <v>2166</v>
      </c>
      <c r="D798" s="526" t="s">
        <v>2446</v>
      </c>
      <c r="E798" s="526" t="s">
        <v>2447</v>
      </c>
      <c r="F798" s="530">
        <v>2</v>
      </c>
      <c r="G798" s="530">
        <v>2292.66</v>
      </c>
      <c r="H798" s="530">
        <v>0.5</v>
      </c>
      <c r="I798" s="530">
        <v>1146.33</v>
      </c>
      <c r="J798" s="530">
        <v>4</v>
      </c>
      <c r="K798" s="530">
        <v>4585.32</v>
      </c>
      <c r="L798" s="530">
        <v>1</v>
      </c>
      <c r="M798" s="530">
        <v>1146.33</v>
      </c>
      <c r="N798" s="530"/>
      <c r="O798" s="530"/>
      <c r="P798" s="544"/>
      <c r="Q798" s="531"/>
    </row>
    <row r="799" spans="1:17" ht="14.4" customHeight="1" x14ac:dyDescent="0.3">
      <c r="A799" s="525" t="s">
        <v>2776</v>
      </c>
      <c r="B799" s="526" t="s">
        <v>2194</v>
      </c>
      <c r="C799" s="526" t="s">
        <v>2166</v>
      </c>
      <c r="D799" s="526" t="s">
        <v>2448</v>
      </c>
      <c r="E799" s="526" t="s">
        <v>2449</v>
      </c>
      <c r="F799" s="530">
        <v>2</v>
      </c>
      <c r="G799" s="530">
        <v>718.2</v>
      </c>
      <c r="H799" s="530">
        <v>0.66666666666666663</v>
      </c>
      <c r="I799" s="530">
        <v>359.1</v>
      </c>
      <c r="J799" s="530">
        <v>3</v>
      </c>
      <c r="K799" s="530">
        <v>1077.3000000000002</v>
      </c>
      <c r="L799" s="530">
        <v>1</v>
      </c>
      <c r="M799" s="530">
        <v>359.10000000000008</v>
      </c>
      <c r="N799" s="530">
        <v>2</v>
      </c>
      <c r="O799" s="530">
        <v>718.2</v>
      </c>
      <c r="P799" s="544">
        <v>0.66666666666666663</v>
      </c>
      <c r="Q799" s="531">
        <v>359.1</v>
      </c>
    </row>
    <row r="800" spans="1:17" ht="14.4" customHeight="1" x14ac:dyDescent="0.3">
      <c r="A800" s="525" t="s">
        <v>2776</v>
      </c>
      <c r="B800" s="526" t="s">
        <v>2194</v>
      </c>
      <c r="C800" s="526" t="s">
        <v>2166</v>
      </c>
      <c r="D800" s="526" t="s">
        <v>2167</v>
      </c>
      <c r="E800" s="526" t="s">
        <v>2168</v>
      </c>
      <c r="F800" s="530">
        <v>1</v>
      </c>
      <c r="G800" s="530">
        <v>893.9</v>
      </c>
      <c r="H800" s="530"/>
      <c r="I800" s="530">
        <v>893.9</v>
      </c>
      <c r="J800" s="530"/>
      <c r="K800" s="530"/>
      <c r="L800" s="530"/>
      <c r="M800" s="530"/>
      <c r="N800" s="530"/>
      <c r="O800" s="530"/>
      <c r="P800" s="544"/>
      <c r="Q800" s="531"/>
    </row>
    <row r="801" spans="1:17" ht="14.4" customHeight="1" x14ac:dyDescent="0.3">
      <c r="A801" s="525" t="s">
        <v>2776</v>
      </c>
      <c r="B801" s="526" t="s">
        <v>2194</v>
      </c>
      <c r="C801" s="526" t="s">
        <v>2166</v>
      </c>
      <c r="D801" s="526" t="s">
        <v>2450</v>
      </c>
      <c r="E801" s="526" t="s">
        <v>2451</v>
      </c>
      <c r="F801" s="530">
        <v>1</v>
      </c>
      <c r="G801" s="530">
        <v>16831.689999999999</v>
      </c>
      <c r="H801" s="530">
        <v>0.33333333333333337</v>
      </c>
      <c r="I801" s="530">
        <v>16831.689999999999</v>
      </c>
      <c r="J801" s="530">
        <v>3</v>
      </c>
      <c r="K801" s="530">
        <v>50495.069999999992</v>
      </c>
      <c r="L801" s="530">
        <v>1</v>
      </c>
      <c r="M801" s="530">
        <v>16831.689999999999</v>
      </c>
      <c r="N801" s="530">
        <v>1</v>
      </c>
      <c r="O801" s="530">
        <v>16831.689999999999</v>
      </c>
      <c r="P801" s="544">
        <v>0.33333333333333337</v>
      </c>
      <c r="Q801" s="531">
        <v>16831.689999999999</v>
      </c>
    </row>
    <row r="802" spans="1:17" ht="14.4" customHeight="1" x14ac:dyDescent="0.3">
      <c r="A802" s="525" t="s">
        <v>2776</v>
      </c>
      <c r="B802" s="526" t="s">
        <v>2194</v>
      </c>
      <c r="C802" s="526" t="s">
        <v>2166</v>
      </c>
      <c r="D802" s="526" t="s">
        <v>2452</v>
      </c>
      <c r="E802" s="526" t="s">
        <v>2453</v>
      </c>
      <c r="F802" s="530"/>
      <c r="G802" s="530"/>
      <c r="H802" s="530"/>
      <c r="I802" s="530"/>
      <c r="J802" s="530">
        <v>1</v>
      </c>
      <c r="K802" s="530">
        <v>10645.01</v>
      </c>
      <c r="L802" s="530">
        <v>1</v>
      </c>
      <c r="M802" s="530">
        <v>10645.01</v>
      </c>
      <c r="N802" s="530">
        <v>1</v>
      </c>
      <c r="O802" s="530">
        <v>10645.01</v>
      </c>
      <c r="P802" s="544">
        <v>1</v>
      </c>
      <c r="Q802" s="531">
        <v>10645.01</v>
      </c>
    </row>
    <row r="803" spans="1:17" ht="14.4" customHeight="1" x14ac:dyDescent="0.3">
      <c r="A803" s="525" t="s">
        <v>2776</v>
      </c>
      <c r="B803" s="526" t="s">
        <v>2194</v>
      </c>
      <c r="C803" s="526" t="s">
        <v>2166</v>
      </c>
      <c r="D803" s="526" t="s">
        <v>2456</v>
      </c>
      <c r="E803" s="526" t="s">
        <v>2457</v>
      </c>
      <c r="F803" s="530">
        <v>3</v>
      </c>
      <c r="G803" s="530">
        <v>19761.39</v>
      </c>
      <c r="H803" s="530">
        <v>0.4285714285714286</v>
      </c>
      <c r="I803" s="530">
        <v>6587.13</v>
      </c>
      <c r="J803" s="530">
        <v>7</v>
      </c>
      <c r="K803" s="530">
        <v>46109.909999999996</v>
      </c>
      <c r="L803" s="530">
        <v>1</v>
      </c>
      <c r="M803" s="530">
        <v>6587.1299999999992</v>
      </c>
      <c r="N803" s="530">
        <v>4</v>
      </c>
      <c r="O803" s="530">
        <v>26348.52</v>
      </c>
      <c r="P803" s="544">
        <v>0.57142857142857151</v>
      </c>
      <c r="Q803" s="531">
        <v>6587.13</v>
      </c>
    </row>
    <row r="804" spans="1:17" ht="14.4" customHeight="1" x14ac:dyDescent="0.3">
      <c r="A804" s="525" t="s">
        <v>2776</v>
      </c>
      <c r="B804" s="526" t="s">
        <v>2194</v>
      </c>
      <c r="C804" s="526" t="s">
        <v>2166</v>
      </c>
      <c r="D804" s="526" t="s">
        <v>2227</v>
      </c>
      <c r="E804" s="526" t="s">
        <v>2228</v>
      </c>
      <c r="F804" s="530">
        <v>6</v>
      </c>
      <c r="G804" s="530">
        <v>11049.720000000001</v>
      </c>
      <c r="H804" s="530">
        <v>2.0000000000000004</v>
      </c>
      <c r="I804" s="530">
        <v>1841.6200000000001</v>
      </c>
      <c r="J804" s="530">
        <v>3</v>
      </c>
      <c r="K804" s="530">
        <v>5524.86</v>
      </c>
      <c r="L804" s="530">
        <v>1</v>
      </c>
      <c r="M804" s="530">
        <v>1841.62</v>
      </c>
      <c r="N804" s="530">
        <v>1</v>
      </c>
      <c r="O804" s="530">
        <v>1841.62</v>
      </c>
      <c r="P804" s="544">
        <v>0.33333333333333331</v>
      </c>
      <c r="Q804" s="531">
        <v>1841.62</v>
      </c>
    </row>
    <row r="805" spans="1:17" ht="14.4" customHeight="1" x14ac:dyDescent="0.3">
      <c r="A805" s="525" t="s">
        <v>2776</v>
      </c>
      <c r="B805" s="526" t="s">
        <v>2194</v>
      </c>
      <c r="C805" s="526" t="s">
        <v>2166</v>
      </c>
      <c r="D805" s="526" t="s">
        <v>2458</v>
      </c>
      <c r="E805" s="526" t="s">
        <v>2459</v>
      </c>
      <c r="F805" s="530"/>
      <c r="G805" s="530"/>
      <c r="H805" s="530"/>
      <c r="I805" s="530"/>
      <c r="J805" s="530"/>
      <c r="K805" s="530"/>
      <c r="L805" s="530"/>
      <c r="M805" s="530"/>
      <c r="N805" s="530">
        <v>1</v>
      </c>
      <c r="O805" s="530">
        <v>80936.399999999994</v>
      </c>
      <c r="P805" s="544"/>
      <c r="Q805" s="531">
        <v>80936.399999999994</v>
      </c>
    </row>
    <row r="806" spans="1:17" ht="14.4" customHeight="1" x14ac:dyDescent="0.3">
      <c r="A806" s="525" t="s">
        <v>2776</v>
      </c>
      <c r="B806" s="526" t="s">
        <v>2194</v>
      </c>
      <c r="C806" s="526" t="s">
        <v>2166</v>
      </c>
      <c r="D806" s="526" t="s">
        <v>2636</v>
      </c>
      <c r="E806" s="526" t="s">
        <v>2637</v>
      </c>
      <c r="F806" s="530">
        <v>1</v>
      </c>
      <c r="G806" s="530">
        <v>26499.82</v>
      </c>
      <c r="H806" s="530">
        <v>0.95278538812785385</v>
      </c>
      <c r="I806" s="530">
        <v>26499.82</v>
      </c>
      <c r="J806" s="530">
        <v>1</v>
      </c>
      <c r="K806" s="530">
        <v>27813</v>
      </c>
      <c r="L806" s="530">
        <v>1</v>
      </c>
      <c r="M806" s="530">
        <v>27813</v>
      </c>
      <c r="N806" s="530"/>
      <c r="O806" s="530"/>
      <c r="P806" s="544"/>
      <c r="Q806" s="531"/>
    </row>
    <row r="807" spans="1:17" ht="14.4" customHeight="1" x14ac:dyDescent="0.3">
      <c r="A807" s="525" t="s">
        <v>2776</v>
      </c>
      <c r="B807" s="526" t="s">
        <v>2194</v>
      </c>
      <c r="C807" s="526" t="s">
        <v>2166</v>
      </c>
      <c r="D807" s="526" t="s">
        <v>2687</v>
      </c>
      <c r="E807" s="526" t="s">
        <v>2688</v>
      </c>
      <c r="F807" s="530">
        <v>2</v>
      </c>
      <c r="G807" s="530">
        <v>148822</v>
      </c>
      <c r="H807" s="530"/>
      <c r="I807" s="530">
        <v>74411</v>
      </c>
      <c r="J807" s="530"/>
      <c r="K807" s="530"/>
      <c r="L807" s="530"/>
      <c r="M807" s="530"/>
      <c r="N807" s="530"/>
      <c r="O807" s="530"/>
      <c r="P807" s="544"/>
      <c r="Q807" s="531"/>
    </row>
    <row r="808" spans="1:17" ht="14.4" customHeight="1" x14ac:dyDescent="0.3">
      <c r="A808" s="525" t="s">
        <v>2776</v>
      </c>
      <c r="B808" s="526" t="s">
        <v>2194</v>
      </c>
      <c r="C808" s="526" t="s">
        <v>2166</v>
      </c>
      <c r="D808" s="526" t="s">
        <v>2754</v>
      </c>
      <c r="E808" s="526" t="s">
        <v>2755</v>
      </c>
      <c r="F808" s="530"/>
      <c r="G808" s="530"/>
      <c r="H808" s="530"/>
      <c r="I808" s="530"/>
      <c r="J808" s="530"/>
      <c r="K808" s="530"/>
      <c r="L808" s="530"/>
      <c r="M808" s="530"/>
      <c r="N808" s="530">
        <v>1</v>
      </c>
      <c r="O808" s="530">
        <v>13065.54</v>
      </c>
      <c r="P808" s="544"/>
      <c r="Q808" s="531">
        <v>13065.54</v>
      </c>
    </row>
    <row r="809" spans="1:17" ht="14.4" customHeight="1" x14ac:dyDescent="0.3">
      <c r="A809" s="525" t="s">
        <v>2776</v>
      </c>
      <c r="B809" s="526" t="s">
        <v>2194</v>
      </c>
      <c r="C809" s="526" t="s">
        <v>2166</v>
      </c>
      <c r="D809" s="526" t="s">
        <v>2466</v>
      </c>
      <c r="E809" s="526" t="s">
        <v>2467</v>
      </c>
      <c r="F809" s="530"/>
      <c r="G809" s="530"/>
      <c r="H809" s="530"/>
      <c r="I809" s="530"/>
      <c r="J809" s="530">
        <v>1</v>
      </c>
      <c r="K809" s="530">
        <v>4360</v>
      </c>
      <c r="L809" s="530">
        <v>1</v>
      </c>
      <c r="M809" s="530">
        <v>4360</v>
      </c>
      <c r="N809" s="530">
        <v>1</v>
      </c>
      <c r="O809" s="530">
        <v>4360</v>
      </c>
      <c r="P809" s="544">
        <v>1</v>
      </c>
      <c r="Q809" s="531">
        <v>4360</v>
      </c>
    </row>
    <row r="810" spans="1:17" ht="14.4" customHeight="1" x14ac:dyDescent="0.3">
      <c r="A810" s="525" t="s">
        <v>2776</v>
      </c>
      <c r="B810" s="526" t="s">
        <v>2194</v>
      </c>
      <c r="C810" s="526" t="s">
        <v>2166</v>
      </c>
      <c r="D810" s="526" t="s">
        <v>2231</v>
      </c>
      <c r="E810" s="526" t="s">
        <v>2232</v>
      </c>
      <c r="F810" s="530"/>
      <c r="G810" s="530"/>
      <c r="H810" s="530"/>
      <c r="I810" s="530"/>
      <c r="J810" s="530">
        <v>2</v>
      </c>
      <c r="K810" s="530">
        <v>53000.42</v>
      </c>
      <c r="L810" s="530">
        <v>1</v>
      </c>
      <c r="M810" s="530">
        <v>26500.21</v>
      </c>
      <c r="N810" s="530"/>
      <c r="O810" s="530"/>
      <c r="P810" s="544"/>
      <c r="Q810" s="531"/>
    </row>
    <row r="811" spans="1:17" ht="14.4" customHeight="1" x14ac:dyDescent="0.3">
      <c r="A811" s="525" t="s">
        <v>2776</v>
      </c>
      <c r="B811" s="526" t="s">
        <v>2194</v>
      </c>
      <c r="C811" s="526" t="s">
        <v>2166</v>
      </c>
      <c r="D811" s="526" t="s">
        <v>2470</v>
      </c>
      <c r="E811" s="526" t="s">
        <v>2471</v>
      </c>
      <c r="F811" s="530"/>
      <c r="G811" s="530"/>
      <c r="H811" s="530"/>
      <c r="I811" s="530"/>
      <c r="J811" s="530">
        <v>1</v>
      </c>
      <c r="K811" s="530">
        <v>380.86</v>
      </c>
      <c r="L811" s="530">
        <v>1</v>
      </c>
      <c r="M811" s="530">
        <v>380.86</v>
      </c>
      <c r="N811" s="530">
        <v>2</v>
      </c>
      <c r="O811" s="530">
        <v>761.72</v>
      </c>
      <c r="P811" s="544">
        <v>2</v>
      </c>
      <c r="Q811" s="531">
        <v>380.86</v>
      </c>
    </row>
    <row r="812" spans="1:17" ht="14.4" customHeight="1" x14ac:dyDescent="0.3">
      <c r="A812" s="525" t="s">
        <v>2776</v>
      </c>
      <c r="B812" s="526" t="s">
        <v>2194</v>
      </c>
      <c r="C812" s="526" t="s">
        <v>2166</v>
      </c>
      <c r="D812" s="526" t="s">
        <v>2609</v>
      </c>
      <c r="E812" s="526" t="s">
        <v>2610</v>
      </c>
      <c r="F812" s="530">
        <v>1</v>
      </c>
      <c r="G812" s="530">
        <v>3178.63</v>
      </c>
      <c r="H812" s="530"/>
      <c r="I812" s="530">
        <v>3178.63</v>
      </c>
      <c r="J812" s="530"/>
      <c r="K812" s="530"/>
      <c r="L812" s="530"/>
      <c r="M812" s="530"/>
      <c r="N812" s="530"/>
      <c r="O812" s="530"/>
      <c r="P812" s="544"/>
      <c r="Q812" s="531"/>
    </row>
    <row r="813" spans="1:17" ht="14.4" customHeight="1" x14ac:dyDescent="0.3">
      <c r="A813" s="525" t="s">
        <v>2776</v>
      </c>
      <c r="B813" s="526" t="s">
        <v>2194</v>
      </c>
      <c r="C813" s="526" t="s">
        <v>2166</v>
      </c>
      <c r="D813" s="526" t="s">
        <v>2701</v>
      </c>
      <c r="E813" s="526" t="s">
        <v>2702</v>
      </c>
      <c r="F813" s="530">
        <v>1</v>
      </c>
      <c r="G813" s="530">
        <v>114255.88</v>
      </c>
      <c r="H813" s="530"/>
      <c r="I813" s="530">
        <v>114255.88</v>
      </c>
      <c r="J813" s="530"/>
      <c r="K813" s="530"/>
      <c r="L813" s="530"/>
      <c r="M813" s="530"/>
      <c r="N813" s="530"/>
      <c r="O813" s="530"/>
      <c r="P813" s="544"/>
      <c r="Q813" s="531"/>
    </row>
    <row r="814" spans="1:17" ht="14.4" customHeight="1" x14ac:dyDescent="0.3">
      <c r="A814" s="525" t="s">
        <v>2776</v>
      </c>
      <c r="B814" s="526" t="s">
        <v>2194</v>
      </c>
      <c r="C814" s="526" t="s">
        <v>2166</v>
      </c>
      <c r="D814" s="526" t="s">
        <v>2780</v>
      </c>
      <c r="E814" s="526" t="s">
        <v>2781</v>
      </c>
      <c r="F814" s="530"/>
      <c r="G814" s="530"/>
      <c r="H814" s="530"/>
      <c r="I814" s="530"/>
      <c r="J814" s="530">
        <v>1</v>
      </c>
      <c r="K814" s="530">
        <v>5424</v>
      </c>
      <c r="L814" s="530">
        <v>1</v>
      </c>
      <c r="M814" s="530">
        <v>5424</v>
      </c>
      <c r="N814" s="530"/>
      <c r="O814" s="530"/>
      <c r="P814" s="544"/>
      <c r="Q814" s="531"/>
    </row>
    <row r="815" spans="1:17" ht="14.4" customHeight="1" x14ac:dyDescent="0.3">
      <c r="A815" s="525" t="s">
        <v>2776</v>
      </c>
      <c r="B815" s="526" t="s">
        <v>2194</v>
      </c>
      <c r="C815" s="526" t="s">
        <v>2166</v>
      </c>
      <c r="D815" s="526" t="s">
        <v>2493</v>
      </c>
      <c r="E815" s="526" t="s">
        <v>2494</v>
      </c>
      <c r="F815" s="530"/>
      <c r="G815" s="530"/>
      <c r="H815" s="530"/>
      <c r="I815" s="530"/>
      <c r="J815" s="530">
        <v>1</v>
      </c>
      <c r="K815" s="530">
        <v>18900</v>
      </c>
      <c r="L815" s="530">
        <v>1</v>
      </c>
      <c r="M815" s="530">
        <v>18900</v>
      </c>
      <c r="N815" s="530"/>
      <c r="O815" s="530"/>
      <c r="P815" s="544"/>
      <c r="Q815" s="531"/>
    </row>
    <row r="816" spans="1:17" ht="14.4" customHeight="1" x14ac:dyDescent="0.3">
      <c r="A816" s="525" t="s">
        <v>2776</v>
      </c>
      <c r="B816" s="526" t="s">
        <v>2194</v>
      </c>
      <c r="C816" s="526" t="s">
        <v>2166</v>
      </c>
      <c r="D816" s="526" t="s">
        <v>2728</v>
      </c>
      <c r="E816" s="526" t="s">
        <v>2729</v>
      </c>
      <c r="F816" s="530">
        <v>1</v>
      </c>
      <c r="G816" s="530">
        <v>2746.99</v>
      </c>
      <c r="H816" s="530"/>
      <c r="I816" s="530">
        <v>2746.99</v>
      </c>
      <c r="J816" s="530"/>
      <c r="K816" s="530"/>
      <c r="L816" s="530"/>
      <c r="M816" s="530"/>
      <c r="N816" s="530"/>
      <c r="O816" s="530"/>
      <c r="P816" s="544"/>
      <c r="Q816" s="531"/>
    </row>
    <row r="817" spans="1:17" ht="14.4" customHeight="1" x14ac:dyDescent="0.3">
      <c r="A817" s="525" t="s">
        <v>2776</v>
      </c>
      <c r="B817" s="526" t="s">
        <v>2194</v>
      </c>
      <c r="C817" s="526" t="s">
        <v>2166</v>
      </c>
      <c r="D817" s="526" t="s">
        <v>2495</v>
      </c>
      <c r="E817" s="526" t="s">
        <v>2391</v>
      </c>
      <c r="F817" s="530"/>
      <c r="G817" s="530"/>
      <c r="H817" s="530"/>
      <c r="I817" s="530"/>
      <c r="J817" s="530"/>
      <c r="K817" s="530"/>
      <c r="L817" s="530"/>
      <c r="M817" s="530"/>
      <c r="N817" s="530">
        <v>1</v>
      </c>
      <c r="O817" s="530">
        <v>1932.09</v>
      </c>
      <c r="P817" s="544"/>
      <c r="Q817" s="531">
        <v>1932.09</v>
      </c>
    </row>
    <row r="818" spans="1:17" ht="14.4" customHeight="1" x14ac:dyDescent="0.3">
      <c r="A818" s="525" t="s">
        <v>2776</v>
      </c>
      <c r="B818" s="526" t="s">
        <v>2194</v>
      </c>
      <c r="C818" s="526" t="s">
        <v>2175</v>
      </c>
      <c r="D818" s="526" t="s">
        <v>2243</v>
      </c>
      <c r="E818" s="526" t="s">
        <v>2244</v>
      </c>
      <c r="F818" s="530">
        <v>1</v>
      </c>
      <c r="G818" s="530">
        <v>207</v>
      </c>
      <c r="H818" s="530"/>
      <c r="I818" s="530">
        <v>207</v>
      </c>
      <c r="J818" s="530"/>
      <c r="K818" s="530"/>
      <c r="L818" s="530"/>
      <c r="M818" s="530"/>
      <c r="N818" s="530"/>
      <c r="O818" s="530"/>
      <c r="P818" s="544"/>
      <c r="Q818" s="531"/>
    </row>
    <row r="819" spans="1:17" ht="14.4" customHeight="1" x14ac:dyDescent="0.3">
      <c r="A819" s="525" t="s">
        <v>2776</v>
      </c>
      <c r="B819" s="526" t="s">
        <v>2194</v>
      </c>
      <c r="C819" s="526" t="s">
        <v>2175</v>
      </c>
      <c r="D819" s="526" t="s">
        <v>2245</v>
      </c>
      <c r="E819" s="526" t="s">
        <v>2246</v>
      </c>
      <c r="F819" s="530">
        <v>1</v>
      </c>
      <c r="G819" s="530">
        <v>151</v>
      </c>
      <c r="H819" s="530">
        <v>0.3247311827956989</v>
      </c>
      <c r="I819" s="530">
        <v>151</v>
      </c>
      <c r="J819" s="530">
        <v>3</v>
      </c>
      <c r="K819" s="530">
        <v>465</v>
      </c>
      <c r="L819" s="530">
        <v>1</v>
      </c>
      <c r="M819" s="530">
        <v>155</v>
      </c>
      <c r="N819" s="530">
        <v>3</v>
      </c>
      <c r="O819" s="530">
        <v>465</v>
      </c>
      <c r="P819" s="544">
        <v>1</v>
      </c>
      <c r="Q819" s="531">
        <v>155</v>
      </c>
    </row>
    <row r="820" spans="1:17" ht="14.4" customHeight="1" x14ac:dyDescent="0.3">
      <c r="A820" s="525" t="s">
        <v>2776</v>
      </c>
      <c r="B820" s="526" t="s">
        <v>2194</v>
      </c>
      <c r="C820" s="526" t="s">
        <v>2175</v>
      </c>
      <c r="D820" s="526" t="s">
        <v>2247</v>
      </c>
      <c r="E820" s="526" t="s">
        <v>2248</v>
      </c>
      <c r="F820" s="530"/>
      <c r="G820" s="530"/>
      <c r="H820" s="530"/>
      <c r="I820" s="530"/>
      <c r="J820" s="530">
        <v>1</v>
      </c>
      <c r="K820" s="530">
        <v>187</v>
      </c>
      <c r="L820" s="530">
        <v>1</v>
      </c>
      <c r="M820" s="530">
        <v>187</v>
      </c>
      <c r="N820" s="530"/>
      <c r="O820" s="530"/>
      <c r="P820" s="544"/>
      <c r="Q820" s="531"/>
    </row>
    <row r="821" spans="1:17" ht="14.4" customHeight="1" x14ac:dyDescent="0.3">
      <c r="A821" s="525" t="s">
        <v>2776</v>
      </c>
      <c r="B821" s="526" t="s">
        <v>2194</v>
      </c>
      <c r="C821" s="526" t="s">
        <v>2175</v>
      </c>
      <c r="D821" s="526" t="s">
        <v>2249</v>
      </c>
      <c r="E821" s="526" t="s">
        <v>2250</v>
      </c>
      <c r="F821" s="530">
        <v>16</v>
      </c>
      <c r="G821" s="530">
        <v>2000</v>
      </c>
      <c r="H821" s="530">
        <v>1.0416666666666667</v>
      </c>
      <c r="I821" s="530">
        <v>125</v>
      </c>
      <c r="J821" s="530">
        <v>15</v>
      </c>
      <c r="K821" s="530">
        <v>1920</v>
      </c>
      <c r="L821" s="530">
        <v>1</v>
      </c>
      <c r="M821" s="530">
        <v>128</v>
      </c>
      <c r="N821" s="530">
        <v>5</v>
      </c>
      <c r="O821" s="530">
        <v>640</v>
      </c>
      <c r="P821" s="544">
        <v>0.33333333333333331</v>
      </c>
      <c r="Q821" s="531">
        <v>128</v>
      </c>
    </row>
    <row r="822" spans="1:17" ht="14.4" customHeight="1" x14ac:dyDescent="0.3">
      <c r="A822" s="525" t="s">
        <v>2776</v>
      </c>
      <c r="B822" s="526" t="s">
        <v>2194</v>
      </c>
      <c r="C822" s="526" t="s">
        <v>2175</v>
      </c>
      <c r="D822" s="526" t="s">
        <v>2251</v>
      </c>
      <c r="E822" s="526" t="s">
        <v>2252</v>
      </c>
      <c r="F822" s="530">
        <v>49</v>
      </c>
      <c r="G822" s="530">
        <v>10731</v>
      </c>
      <c r="H822" s="530">
        <v>1.0238526858124224</v>
      </c>
      <c r="I822" s="530">
        <v>219</v>
      </c>
      <c r="J822" s="530">
        <v>47</v>
      </c>
      <c r="K822" s="530">
        <v>10481</v>
      </c>
      <c r="L822" s="530">
        <v>1</v>
      </c>
      <c r="M822" s="530">
        <v>223</v>
      </c>
      <c r="N822" s="530">
        <v>33</v>
      </c>
      <c r="O822" s="530">
        <v>7359</v>
      </c>
      <c r="P822" s="544">
        <v>0.7021276595744681</v>
      </c>
      <c r="Q822" s="531">
        <v>223</v>
      </c>
    </row>
    <row r="823" spans="1:17" ht="14.4" customHeight="1" x14ac:dyDescent="0.3">
      <c r="A823" s="525" t="s">
        <v>2776</v>
      </c>
      <c r="B823" s="526" t="s">
        <v>2194</v>
      </c>
      <c r="C823" s="526" t="s">
        <v>2175</v>
      </c>
      <c r="D823" s="526" t="s">
        <v>2257</v>
      </c>
      <c r="E823" s="526" t="s">
        <v>2258</v>
      </c>
      <c r="F823" s="530">
        <v>7</v>
      </c>
      <c r="G823" s="530">
        <v>1547</v>
      </c>
      <c r="H823" s="530">
        <v>1.7188888888888889</v>
      </c>
      <c r="I823" s="530">
        <v>221</v>
      </c>
      <c r="J823" s="530">
        <v>4</v>
      </c>
      <c r="K823" s="530">
        <v>900</v>
      </c>
      <c r="L823" s="530">
        <v>1</v>
      </c>
      <c r="M823" s="530">
        <v>225</v>
      </c>
      <c r="N823" s="530">
        <v>3</v>
      </c>
      <c r="O823" s="530">
        <v>675</v>
      </c>
      <c r="P823" s="544">
        <v>0.75</v>
      </c>
      <c r="Q823" s="531">
        <v>225</v>
      </c>
    </row>
    <row r="824" spans="1:17" ht="14.4" customHeight="1" x14ac:dyDescent="0.3">
      <c r="A824" s="525" t="s">
        <v>2776</v>
      </c>
      <c r="B824" s="526" t="s">
        <v>2194</v>
      </c>
      <c r="C824" s="526" t="s">
        <v>2175</v>
      </c>
      <c r="D824" s="526" t="s">
        <v>2259</v>
      </c>
      <c r="E824" s="526" t="s">
        <v>2260</v>
      </c>
      <c r="F824" s="530">
        <v>1</v>
      </c>
      <c r="G824" s="530">
        <v>613</v>
      </c>
      <c r="H824" s="530">
        <v>0.98080000000000001</v>
      </c>
      <c r="I824" s="530">
        <v>613</v>
      </c>
      <c r="J824" s="530">
        <v>1</v>
      </c>
      <c r="K824" s="530">
        <v>625</v>
      </c>
      <c r="L824" s="530">
        <v>1</v>
      </c>
      <c r="M824" s="530">
        <v>625</v>
      </c>
      <c r="N824" s="530"/>
      <c r="O824" s="530"/>
      <c r="P824" s="544"/>
      <c r="Q824" s="531"/>
    </row>
    <row r="825" spans="1:17" ht="14.4" customHeight="1" x14ac:dyDescent="0.3">
      <c r="A825" s="525" t="s">
        <v>2776</v>
      </c>
      <c r="B825" s="526" t="s">
        <v>2194</v>
      </c>
      <c r="C825" s="526" t="s">
        <v>2175</v>
      </c>
      <c r="D825" s="526" t="s">
        <v>2269</v>
      </c>
      <c r="E825" s="526" t="s">
        <v>2270</v>
      </c>
      <c r="F825" s="530">
        <v>1</v>
      </c>
      <c r="G825" s="530">
        <v>259</v>
      </c>
      <c r="H825" s="530"/>
      <c r="I825" s="530">
        <v>259</v>
      </c>
      <c r="J825" s="530"/>
      <c r="K825" s="530"/>
      <c r="L825" s="530"/>
      <c r="M825" s="530"/>
      <c r="N825" s="530">
        <v>1</v>
      </c>
      <c r="O825" s="530">
        <v>265</v>
      </c>
      <c r="P825" s="544"/>
      <c r="Q825" s="531">
        <v>265</v>
      </c>
    </row>
    <row r="826" spans="1:17" ht="14.4" customHeight="1" x14ac:dyDescent="0.3">
      <c r="A826" s="525" t="s">
        <v>2776</v>
      </c>
      <c r="B826" s="526" t="s">
        <v>2194</v>
      </c>
      <c r="C826" s="526" t="s">
        <v>2175</v>
      </c>
      <c r="D826" s="526" t="s">
        <v>2271</v>
      </c>
      <c r="E826" s="526" t="s">
        <v>2272</v>
      </c>
      <c r="F826" s="530">
        <v>3</v>
      </c>
      <c r="G826" s="530">
        <v>990</v>
      </c>
      <c r="H826" s="530"/>
      <c r="I826" s="530">
        <v>330</v>
      </c>
      <c r="J826" s="530"/>
      <c r="K826" s="530"/>
      <c r="L826" s="530"/>
      <c r="M826" s="530"/>
      <c r="N826" s="530"/>
      <c r="O826" s="530"/>
      <c r="P826" s="544"/>
      <c r="Q826" s="531"/>
    </row>
    <row r="827" spans="1:17" ht="14.4" customHeight="1" x14ac:dyDescent="0.3">
      <c r="A827" s="525" t="s">
        <v>2776</v>
      </c>
      <c r="B827" s="526" t="s">
        <v>2194</v>
      </c>
      <c r="C827" s="526" t="s">
        <v>2175</v>
      </c>
      <c r="D827" s="526" t="s">
        <v>2738</v>
      </c>
      <c r="E827" s="526" t="s">
        <v>2739</v>
      </c>
      <c r="F827" s="530"/>
      <c r="G827" s="530"/>
      <c r="H827" s="530"/>
      <c r="I827" s="530"/>
      <c r="J827" s="530">
        <v>1</v>
      </c>
      <c r="K827" s="530">
        <v>13844</v>
      </c>
      <c r="L827" s="530">
        <v>1</v>
      </c>
      <c r="M827" s="530">
        <v>13844</v>
      </c>
      <c r="N827" s="530"/>
      <c r="O827" s="530"/>
      <c r="P827" s="544"/>
      <c r="Q827" s="531"/>
    </row>
    <row r="828" spans="1:17" ht="14.4" customHeight="1" x14ac:dyDescent="0.3">
      <c r="A828" s="525" t="s">
        <v>2776</v>
      </c>
      <c r="B828" s="526" t="s">
        <v>2194</v>
      </c>
      <c r="C828" s="526" t="s">
        <v>2175</v>
      </c>
      <c r="D828" s="526" t="s">
        <v>2502</v>
      </c>
      <c r="E828" s="526" t="s">
        <v>2503</v>
      </c>
      <c r="F828" s="530">
        <v>4</v>
      </c>
      <c r="G828" s="530">
        <v>16556</v>
      </c>
      <c r="H828" s="530">
        <v>0.6626641050272174</v>
      </c>
      <c r="I828" s="530">
        <v>4139</v>
      </c>
      <c r="J828" s="530">
        <v>6</v>
      </c>
      <c r="K828" s="530">
        <v>24984</v>
      </c>
      <c r="L828" s="530">
        <v>1</v>
      </c>
      <c r="M828" s="530">
        <v>4164</v>
      </c>
      <c r="N828" s="530">
        <v>4</v>
      </c>
      <c r="O828" s="530">
        <v>16656</v>
      </c>
      <c r="P828" s="544">
        <v>0.66666666666666663</v>
      </c>
      <c r="Q828" s="531">
        <v>4164</v>
      </c>
    </row>
    <row r="829" spans="1:17" ht="14.4" customHeight="1" x14ac:dyDescent="0.3">
      <c r="A829" s="525" t="s">
        <v>2776</v>
      </c>
      <c r="B829" s="526" t="s">
        <v>2194</v>
      </c>
      <c r="C829" s="526" t="s">
        <v>2175</v>
      </c>
      <c r="D829" s="526" t="s">
        <v>2504</v>
      </c>
      <c r="E829" s="526" t="s">
        <v>2505</v>
      </c>
      <c r="F829" s="530">
        <v>3</v>
      </c>
      <c r="G829" s="530">
        <v>837</v>
      </c>
      <c r="H829" s="530">
        <v>0.73939929328621912</v>
      </c>
      <c r="I829" s="530">
        <v>279</v>
      </c>
      <c r="J829" s="530">
        <v>4</v>
      </c>
      <c r="K829" s="530">
        <v>1132</v>
      </c>
      <c r="L829" s="530">
        <v>1</v>
      </c>
      <c r="M829" s="530">
        <v>283</v>
      </c>
      <c r="N829" s="530">
        <v>5</v>
      </c>
      <c r="O829" s="530">
        <v>1415</v>
      </c>
      <c r="P829" s="544">
        <v>1.25</v>
      </c>
      <c r="Q829" s="531">
        <v>283</v>
      </c>
    </row>
    <row r="830" spans="1:17" ht="14.4" customHeight="1" x14ac:dyDescent="0.3">
      <c r="A830" s="525" t="s">
        <v>2776</v>
      </c>
      <c r="B830" s="526" t="s">
        <v>2194</v>
      </c>
      <c r="C830" s="526" t="s">
        <v>2175</v>
      </c>
      <c r="D830" s="526" t="s">
        <v>2506</v>
      </c>
      <c r="E830" s="526" t="s">
        <v>2507</v>
      </c>
      <c r="F830" s="530"/>
      <c r="G830" s="530"/>
      <c r="H830" s="530"/>
      <c r="I830" s="530"/>
      <c r="J830" s="530">
        <v>2</v>
      </c>
      <c r="K830" s="530">
        <v>12638</v>
      </c>
      <c r="L830" s="530">
        <v>1</v>
      </c>
      <c r="M830" s="530">
        <v>6319</v>
      </c>
      <c r="N830" s="530">
        <v>2</v>
      </c>
      <c r="O830" s="530">
        <v>12640</v>
      </c>
      <c r="P830" s="544">
        <v>1.0001582528881152</v>
      </c>
      <c r="Q830" s="531">
        <v>6320</v>
      </c>
    </row>
    <row r="831" spans="1:17" ht="14.4" customHeight="1" x14ac:dyDescent="0.3">
      <c r="A831" s="525" t="s">
        <v>2776</v>
      </c>
      <c r="B831" s="526" t="s">
        <v>2194</v>
      </c>
      <c r="C831" s="526" t="s">
        <v>2175</v>
      </c>
      <c r="D831" s="526" t="s">
        <v>2508</v>
      </c>
      <c r="E831" s="526" t="s">
        <v>2509</v>
      </c>
      <c r="F831" s="530">
        <v>1</v>
      </c>
      <c r="G831" s="530">
        <v>1527</v>
      </c>
      <c r="H831" s="530">
        <v>0.96952380952380957</v>
      </c>
      <c r="I831" s="530">
        <v>1527</v>
      </c>
      <c r="J831" s="530">
        <v>1</v>
      </c>
      <c r="K831" s="530">
        <v>1575</v>
      </c>
      <c r="L831" s="530">
        <v>1</v>
      </c>
      <c r="M831" s="530">
        <v>1575</v>
      </c>
      <c r="N831" s="530"/>
      <c r="O831" s="530"/>
      <c r="P831" s="544"/>
      <c r="Q831" s="531"/>
    </row>
    <row r="832" spans="1:17" ht="14.4" customHeight="1" x14ac:dyDescent="0.3">
      <c r="A832" s="525" t="s">
        <v>2776</v>
      </c>
      <c r="B832" s="526" t="s">
        <v>2194</v>
      </c>
      <c r="C832" s="526" t="s">
        <v>2175</v>
      </c>
      <c r="D832" s="526" t="s">
        <v>2510</v>
      </c>
      <c r="E832" s="526" t="s">
        <v>2511</v>
      </c>
      <c r="F832" s="530">
        <v>1</v>
      </c>
      <c r="G832" s="530">
        <v>15072</v>
      </c>
      <c r="H832" s="530">
        <v>0.9876802096985583</v>
      </c>
      <c r="I832" s="530">
        <v>15072</v>
      </c>
      <c r="J832" s="530">
        <v>1</v>
      </c>
      <c r="K832" s="530">
        <v>15260</v>
      </c>
      <c r="L832" s="530">
        <v>1</v>
      </c>
      <c r="M832" s="530">
        <v>15260</v>
      </c>
      <c r="N832" s="530"/>
      <c r="O832" s="530"/>
      <c r="P832" s="544"/>
      <c r="Q832" s="531"/>
    </row>
    <row r="833" spans="1:17" ht="14.4" customHeight="1" x14ac:dyDescent="0.3">
      <c r="A833" s="525" t="s">
        <v>2776</v>
      </c>
      <c r="B833" s="526" t="s">
        <v>2194</v>
      </c>
      <c r="C833" s="526" t="s">
        <v>2175</v>
      </c>
      <c r="D833" s="526" t="s">
        <v>2512</v>
      </c>
      <c r="E833" s="526" t="s">
        <v>2513</v>
      </c>
      <c r="F833" s="530">
        <v>8</v>
      </c>
      <c r="G833" s="530">
        <v>30592</v>
      </c>
      <c r="H833" s="530">
        <v>0.46619932947272175</v>
      </c>
      <c r="I833" s="530">
        <v>3824</v>
      </c>
      <c r="J833" s="530">
        <v>17</v>
      </c>
      <c r="K833" s="530">
        <v>65620</v>
      </c>
      <c r="L833" s="530">
        <v>1</v>
      </c>
      <c r="M833" s="530">
        <v>3860</v>
      </c>
      <c r="N833" s="530">
        <v>5</v>
      </c>
      <c r="O833" s="530">
        <v>19300</v>
      </c>
      <c r="P833" s="544">
        <v>0.29411764705882354</v>
      </c>
      <c r="Q833" s="531">
        <v>3860</v>
      </c>
    </row>
    <row r="834" spans="1:17" ht="14.4" customHeight="1" x14ac:dyDescent="0.3">
      <c r="A834" s="525" t="s">
        <v>2776</v>
      </c>
      <c r="B834" s="526" t="s">
        <v>2194</v>
      </c>
      <c r="C834" s="526" t="s">
        <v>2175</v>
      </c>
      <c r="D834" s="526" t="s">
        <v>2514</v>
      </c>
      <c r="E834" s="526" t="s">
        <v>2515</v>
      </c>
      <c r="F834" s="530">
        <v>3</v>
      </c>
      <c r="G834" s="530">
        <v>15486</v>
      </c>
      <c r="H834" s="530">
        <v>0.99078694817658353</v>
      </c>
      <c r="I834" s="530">
        <v>5162</v>
      </c>
      <c r="J834" s="530">
        <v>3</v>
      </c>
      <c r="K834" s="530">
        <v>15630</v>
      </c>
      <c r="L834" s="530">
        <v>1</v>
      </c>
      <c r="M834" s="530">
        <v>5210</v>
      </c>
      <c r="N834" s="530">
        <v>3</v>
      </c>
      <c r="O834" s="530">
        <v>15630</v>
      </c>
      <c r="P834" s="544">
        <v>1</v>
      </c>
      <c r="Q834" s="531">
        <v>5210</v>
      </c>
    </row>
    <row r="835" spans="1:17" ht="14.4" customHeight="1" x14ac:dyDescent="0.3">
      <c r="A835" s="525" t="s">
        <v>2776</v>
      </c>
      <c r="B835" s="526" t="s">
        <v>2194</v>
      </c>
      <c r="C835" s="526" t="s">
        <v>2175</v>
      </c>
      <c r="D835" s="526" t="s">
        <v>2516</v>
      </c>
      <c r="E835" s="526" t="s">
        <v>2517</v>
      </c>
      <c r="F835" s="530"/>
      <c r="G835" s="530"/>
      <c r="H835" s="530"/>
      <c r="I835" s="530"/>
      <c r="J835" s="530">
        <v>5</v>
      </c>
      <c r="K835" s="530">
        <v>39625</v>
      </c>
      <c r="L835" s="530">
        <v>1</v>
      </c>
      <c r="M835" s="530">
        <v>7925</v>
      </c>
      <c r="N835" s="530"/>
      <c r="O835" s="530"/>
      <c r="P835" s="544"/>
      <c r="Q835" s="531"/>
    </row>
    <row r="836" spans="1:17" ht="14.4" customHeight="1" x14ac:dyDescent="0.3">
      <c r="A836" s="525" t="s">
        <v>2776</v>
      </c>
      <c r="B836" s="526" t="s">
        <v>2194</v>
      </c>
      <c r="C836" s="526" t="s">
        <v>2175</v>
      </c>
      <c r="D836" s="526" t="s">
        <v>2518</v>
      </c>
      <c r="E836" s="526" t="s">
        <v>2519</v>
      </c>
      <c r="F836" s="530"/>
      <c r="G836" s="530"/>
      <c r="H836" s="530"/>
      <c r="I836" s="530"/>
      <c r="J836" s="530">
        <v>1</v>
      </c>
      <c r="K836" s="530">
        <v>1702</v>
      </c>
      <c r="L836" s="530">
        <v>1</v>
      </c>
      <c r="M836" s="530">
        <v>1702</v>
      </c>
      <c r="N836" s="530">
        <v>1</v>
      </c>
      <c r="O836" s="530">
        <v>1702</v>
      </c>
      <c r="P836" s="544">
        <v>1</v>
      </c>
      <c r="Q836" s="531">
        <v>1702</v>
      </c>
    </row>
    <row r="837" spans="1:17" ht="14.4" customHeight="1" x14ac:dyDescent="0.3">
      <c r="A837" s="525" t="s">
        <v>2776</v>
      </c>
      <c r="B837" s="526" t="s">
        <v>2194</v>
      </c>
      <c r="C837" s="526" t="s">
        <v>2175</v>
      </c>
      <c r="D837" s="526" t="s">
        <v>2281</v>
      </c>
      <c r="E837" s="526" t="s">
        <v>2282</v>
      </c>
      <c r="F837" s="530">
        <v>17</v>
      </c>
      <c r="G837" s="530">
        <v>21777</v>
      </c>
      <c r="H837" s="530">
        <v>0.88643301990475032</v>
      </c>
      <c r="I837" s="530">
        <v>1281</v>
      </c>
      <c r="J837" s="530">
        <v>19</v>
      </c>
      <c r="K837" s="530">
        <v>24567</v>
      </c>
      <c r="L837" s="530">
        <v>1</v>
      </c>
      <c r="M837" s="530">
        <v>1293</v>
      </c>
      <c r="N837" s="530">
        <v>21</v>
      </c>
      <c r="O837" s="530">
        <v>27174</v>
      </c>
      <c r="P837" s="544">
        <v>1.1061179631212603</v>
      </c>
      <c r="Q837" s="531">
        <v>1294</v>
      </c>
    </row>
    <row r="838" spans="1:17" ht="14.4" customHeight="1" x14ac:dyDescent="0.3">
      <c r="A838" s="525" t="s">
        <v>2776</v>
      </c>
      <c r="B838" s="526" t="s">
        <v>2194</v>
      </c>
      <c r="C838" s="526" t="s">
        <v>2175</v>
      </c>
      <c r="D838" s="526" t="s">
        <v>2283</v>
      </c>
      <c r="E838" s="526" t="s">
        <v>2284</v>
      </c>
      <c r="F838" s="530">
        <v>7</v>
      </c>
      <c r="G838" s="530">
        <v>8169</v>
      </c>
      <c r="H838" s="530">
        <v>0.5783772302463891</v>
      </c>
      <c r="I838" s="530">
        <v>1167</v>
      </c>
      <c r="J838" s="530">
        <v>12</v>
      </c>
      <c r="K838" s="530">
        <v>14124</v>
      </c>
      <c r="L838" s="530">
        <v>1</v>
      </c>
      <c r="M838" s="530">
        <v>1177</v>
      </c>
      <c r="N838" s="530">
        <v>12</v>
      </c>
      <c r="O838" s="530">
        <v>14136</v>
      </c>
      <c r="P838" s="544">
        <v>1.0008496176720476</v>
      </c>
      <c r="Q838" s="531">
        <v>1178</v>
      </c>
    </row>
    <row r="839" spans="1:17" ht="14.4" customHeight="1" x14ac:dyDescent="0.3">
      <c r="A839" s="525" t="s">
        <v>2776</v>
      </c>
      <c r="B839" s="526" t="s">
        <v>2194</v>
      </c>
      <c r="C839" s="526" t="s">
        <v>2175</v>
      </c>
      <c r="D839" s="526" t="s">
        <v>2285</v>
      </c>
      <c r="E839" s="526" t="s">
        <v>2286</v>
      </c>
      <c r="F839" s="530">
        <v>9</v>
      </c>
      <c r="G839" s="530">
        <v>45684</v>
      </c>
      <c r="H839" s="530">
        <v>0.52109639667385277</v>
      </c>
      <c r="I839" s="530">
        <v>5076</v>
      </c>
      <c r="J839" s="530">
        <v>17</v>
      </c>
      <c r="K839" s="530">
        <v>87669</v>
      </c>
      <c r="L839" s="530">
        <v>1</v>
      </c>
      <c r="M839" s="530">
        <v>5157</v>
      </c>
      <c r="N839" s="530">
        <v>13</v>
      </c>
      <c r="O839" s="530">
        <v>67041</v>
      </c>
      <c r="P839" s="544">
        <v>0.76470588235294112</v>
      </c>
      <c r="Q839" s="531">
        <v>5157</v>
      </c>
    </row>
    <row r="840" spans="1:17" ht="14.4" customHeight="1" x14ac:dyDescent="0.3">
      <c r="A840" s="525" t="s">
        <v>2776</v>
      </c>
      <c r="B840" s="526" t="s">
        <v>2194</v>
      </c>
      <c r="C840" s="526" t="s">
        <v>2175</v>
      </c>
      <c r="D840" s="526" t="s">
        <v>2289</v>
      </c>
      <c r="E840" s="526" t="s">
        <v>2290</v>
      </c>
      <c r="F840" s="530"/>
      <c r="G840" s="530"/>
      <c r="H840" s="530"/>
      <c r="I840" s="530"/>
      <c r="J840" s="530">
        <v>1</v>
      </c>
      <c r="K840" s="530">
        <v>5620</v>
      </c>
      <c r="L840" s="530">
        <v>1</v>
      </c>
      <c r="M840" s="530">
        <v>5620</v>
      </c>
      <c r="N840" s="530"/>
      <c r="O840" s="530"/>
      <c r="P840" s="544"/>
      <c r="Q840" s="531"/>
    </row>
    <row r="841" spans="1:17" ht="14.4" customHeight="1" x14ac:dyDescent="0.3">
      <c r="A841" s="525" t="s">
        <v>2776</v>
      </c>
      <c r="B841" s="526" t="s">
        <v>2194</v>
      </c>
      <c r="C841" s="526" t="s">
        <v>2175</v>
      </c>
      <c r="D841" s="526" t="s">
        <v>2520</v>
      </c>
      <c r="E841" s="526" t="s">
        <v>2521</v>
      </c>
      <c r="F841" s="530">
        <v>1</v>
      </c>
      <c r="G841" s="530">
        <v>0</v>
      </c>
      <c r="H841" s="530"/>
      <c r="I841" s="530">
        <v>0</v>
      </c>
      <c r="J841" s="530">
        <v>1</v>
      </c>
      <c r="K841" s="530">
        <v>0</v>
      </c>
      <c r="L841" s="530"/>
      <c r="M841" s="530">
        <v>0</v>
      </c>
      <c r="N841" s="530"/>
      <c r="O841" s="530"/>
      <c r="P841" s="544"/>
      <c r="Q841" s="531"/>
    </row>
    <row r="842" spans="1:17" ht="14.4" customHeight="1" x14ac:dyDescent="0.3">
      <c r="A842" s="525" t="s">
        <v>2776</v>
      </c>
      <c r="B842" s="526" t="s">
        <v>2194</v>
      </c>
      <c r="C842" s="526" t="s">
        <v>2175</v>
      </c>
      <c r="D842" s="526" t="s">
        <v>2293</v>
      </c>
      <c r="E842" s="526" t="s">
        <v>2294</v>
      </c>
      <c r="F842" s="530">
        <v>2</v>
      </c>
      <c r="G842" s="530">
        <v>1504</v>
      </c>
      <c r="H842" s="530">
        <v>1.88</v>
      </c>
      <c r="I842" s="530">
        <v>752</v>
      </c>
      <c r="J842" s="530">
        <v>1</v>
      </c>
      <c r="K842" s="530">
        <v>800</v>
      </c>
      <c r="L842" s="530">
        <v>1</v>
      </c>
      <c r="M842" s="530">
        <v>800</v>
      </c>
      <c r="N842" s="530">
        <v>3</v>
      </c>
      <c r="O842" s="530">
        <v>2403</v>
      </c>
      <c r="P842" s="544">
        <v>3.0037500000000001</v>
      </c>
      <c r="Q842" s="531">
        <v>801</v>
      </c>
    </row>
    <row r="843" spans="1:17" ht="14.4" customHeight="1" x14ac:dyDescent="0.3">
      <c r="A843" s="525" t="s">
        <v>2776</v>
      </c>
      <c r="B843" s="526" t="s">
        <v>2194</v>
      </c>
      <c r="C843" s="526" t="s">
        <v>2175</v>
      </c>
      <c r="D843" s="526" t="s">
        <v>2295</v>
      </c>
      <c r="E843" s="526" t="s">
        <v>2296</v>
      </c>
      <c r="F843" s="530">
        <v>539</v>
      </c>
      <c r="G843" s="530">
        <v>94325</v>
      </c>
      <c r="H843" s="530">
        <v>0.97424059327198176</v>
      </c>
      <c r="I843" s="530">
        <v>175</v>
      </c>
      <c r="J843" s="530">
        <v>547</v>
      </c>
      <c r="K843" s="530">
        <v>96819</v>
      </c>
      <c r="L843" s="530">
        <v>1</v>
      </c>
      <c r="M843" s="530">
        <v>177</v>
      </c>
      <c r="N843" s="530">
        <v>485</v>
      </c>
      <c r="O843" s="530">
        <v>85845</v>
      </c>
      <c r="P843" s="544">
        <v>0.88665447897623395</v>
      </c>
      <c r="Q843" s="531">
        <v>177</v>
      </c>
    </row>
    <row r="844" spans="1:17" ht="14.4" customHeight="1" x14ac:dyDescent="0.3">
      <c r="A844" s="525" t="s">
        <v>2776</v>
      </c>
      <c r="B844" s="526" t="s">
        <v>2194</v>
      </c>
      <c r="C844" s="526" t="s">
        <v>2175</v>
      </c>
      <c r="D844" s="526" t="s">
        <v>2297</v>
      </c>
      <c r="E844" s="526" t="s">
        <v>2298</v>
      </c>
      <c r="F844" s="530">
        <v>90</v>
      </c>
      <c r="G844" s="530">
        <v>180090</v>
      </c>
      <c r="H844" s="530">
        <v>0.915985107421875</v>
      </c>
      <c r="I844" s="530">
        <v>2001</v>
      </c>
      <c r="J844" s="530">
        <v>96</v>
      </c>
      <c r="K844" s="530">
        <v>196608</v>
      </c>
      <c r="L844" s="530">
        <v>1</v>
      </c>
      <c r="M844" s="530">
        <v>2048</v>
      </c>
      <c r="N844" s="530">
        <v>124</v>
      </c>
      <c r="O844" s="530">
        <v>254076</v>
      </c>
      <c r="P844" s="544">
        <v>1.29229736328125</v>
      </c>
      <c r="Q844" s="531">
        <v>2049</v>
      </c>
    </row>
    <row r="845" spans="1:17" ht="14.4" customHeight="1" x14ac:dyDescent="0.3">
      <c r="A845" s="525" t="s">
        <v>2776</v>
      </c>
      <c r="B845" s="526" t="s">
        <v>2194</v>
      </c>
      <c r="C845" s="526" t="s">
        <v>2175</v>
      </c>
      <c r="D845" s="526" t="s">
        <v>2303</v>
      </c>
      <c r="E845" s="526" t="s">
        <v>2304</v>
      </c>
      <c r="F845" s="530">
        <v>2</v>
      </c>
      <c r="G845" s="530">
        <v>5392</v>
      </c>
      <c r="H845" s="530">
        <v>0.98538011695906436</v>
      </c>
      <c r="I845" s="530">
        <v>2696</v>
      </c>
      <c r="J845" s="530">
        <v>2</v>
      </c>
      <c r="K845" s="530">
        <v>5472</v>
      </c>
      <c r="L845" s="530">
        <v>1</v>
      </c>
      <c r="M845" s="530">
        <v>2736</v>
      </c>
      <c r="N845" s="530">
        <v>2</v>
      </c>
      <c r="O845" s="530">
        <v>5474</v>
      </c>
      <c r="P845" s="544">
        <v>1.0003654970760234</v>
      </c>
      <c r="Q845" s="531">
        <v>2737</v>
      </c>
    </row>
    <row r="846" spans="1:17" ht="14.4" customHeight="1" x14ac:dyDescent="0.3">
      <c r="A846" s="525" t="s">
        <v>2776</v>
      </c>
      <c r="B846" s="526" t="s">
        <v>2194</v>
      </c>
      <c r="C846" s="526" t="s">
        <v>2175</v>
      </c>
      <c r="D846" s="526" t="s">
        <v>2305</v>
      </c>
      <c r="E846" s="526" t="s">
        <v>2306</v>
      </c>
      <c r="F846" s="530">
        <v>1</v>
      </c>
      <c r="G846" s="530">
        <v>5188</v>
      </c>
      <c r="H846" s="530">
        <v>0.98462706395900546</v>
      </c>
      <c r="I846" s="530">
        <v>5188</v>
      </c>
      <c r="J846" s="530">
        <v>1</v>
      </c>
      <c r="K846" s="530">
        <v>5269</v>
      </c>
      <c r="L846" s="530">
        <v>1</v>
      </c>
      <c r="M846" s="530">
        <v>5269</v>
      </c>
      <c r="N846" s="530"/>
      <c r="O846" s="530"/>
      <c r="P846" s="544"/>
      <c r="Q846" s="531"/>
    </row>
    <row r="847" spans="1:17" ht="14.4" customHeight="1" x14ac:dyDescent="0.3">
      <c r="A847" s="525" t="s">
        <v>2776</v>
      </c>
      <c r="B847" s="526" t="s">
        <v>2194</v>
      </c>
      <c r="C847" s="526" t="s">
        <v>2175</v>
      </c>
      <c r="D847" s="526" t="s">
        <v>2309</v>
      </c>
      <c r="E847" s="526" t="s">
        <v>2310</v>
      </c>
      <c r="F847" s="530">
        <v>1</v>
      </c>
      <c r="G847" s="530">
        <v>662</v>
      </c>
      <c r="H847" s="530"/>
      <c r="I847" s="530">
        <v>662</v>
      </c>
      <c r="J847" s="530"/>
      <c r="K847" s="530"/>
      <c r="L847" s="530"/>
      <c r="M847" s="530"/>
      <c r="N847" s="530"/>
      <c r="O847" s="530"/>
      <c r="P847" s="544"/>
      <c r="Q847" s="531"/>
    </row>
    <row r="848" spans="1:17" ht="14.4" customHeight="1" x14ac:dyDescent="0.3">
      <c r="A848" s="525" t="s">
        <v>2776</v>
      </c>
      <c r="B848" s="526" t="s">
        <v>2194</v>
      </c>
      <c r="C848" s="526" t="s">
        <v>2175</v>
      </c>
      <c r="D848" s="526" t="s">
        <v>2522</v>
      </c>
      <c r="E848" s="526" t="s">
        <v>2523</v>
      </c>
      <c r="F848" s="530">
        <v>1</v>
      </c>
      <c r="G848" s="530">
        <v>2082</v>
      </c>
      <c r="H848" s="530">
        <v>0.49266445811642212</v>
      </c>
      <c r="I848" s="530">
        <v>2082</v>
      </c>
      <c r="J848" s="530">
        <v>2</v>
      </c>
      <c r="K848" s="530">
        <v>4226</v>
      </c>
      <c r="L848" s="530">
        <v>1</v>
      </c>
      <c r="M848" s="530">
        <v>2113</v>
      </c>
      <c r="N848" s="530">
        <v>1</v>
      </c>
      <c r="O848" s="530">
        <v>2113</v>
      </c>
      <c r="P848" s="544">
        <v>0.5</v>
      </c>
      <c r="Q848" s="531">
        <v>2113</v>
      </c>
    </row>
    <row r="849" spans="1:17" ht="14.4" customHeight="1" x14ac:dyDescent="0.3">
      <c r="A849" s="525" t="s">
        <v>2776</v>
      </c>
      <c r="B849" s="526" t="s">
        <v>2194</v>
      </c>
      <c r="C849" s="526" t="s">
        <v>2175</v>
      </c>
      <c r="D849" s="526" t="s">
        <v>2313</v>
      </c>
      <c r="E849" s="526" t="s">
        <v>2314</v>
      </c>
      <c r="F849" s="530">
        <v>3</v>
      </c>
      <c r="G849" s="530">
        <v>453</v>
      </c>
      <c r="H849" s="530">
        <v>0.97419354838709682</v>
      </c>
      <c r="I849" s="530">
        <v>151</v>
      </c>
      <c r="J849" s="530">
        <v>3</v>
      </c>
      <c r="K849" s="530">
        <v>465</v>
      </c>
      <c r="L849" s="530">
        <v>1</v>
      </c>
      <c r="M849" s="530">
        <v>155</v>
      </c>
      <c r="N849" s="530">
        <v>1</v>
      </c>
      <c r="O849" s="530">
        <v>155</v>
      </c>
      <c r="P849" s="544">
        <v>0.33333333333333331</v>
      </c>
      <c r="Q849" s="531">
        <v>155</v>
      </c>
    </row>
    <row r="850" spans="1:17" ht="14.4" customHeight="1" x14ac:dyDescent="0.3">
      <c r="A850" s="525" t="s">
        <v>2776</v>
      </c>
      <c r="B850" s="526" t="s">
        <v>2194</v>
      </c>
      <c r="C850" s="526" t="s">
        <v>2175</v>
      </c>
      <c r="D850" s="526" t="s">
        <v>2315</v>
      </c>
      <c r="E850" s="526" t="s">
        <v>2316</v>
      </c>
      <c r="F850" s="530"/>
      <c r="G850" s="530"/>
      <c r="H850" s="530"/>
      <c r="I850" s="530"/>
      <c r="J850" s="530">
        <v>3</v>
      </c>
      <c r="K850" s="530">
        <v>597</v>
      </c>
      <c r="L850" s="530">
        <v>1</v>
      </c>
      <c r="M850" s="530">
        <v>199</v>
      </c>
      <c r="N850" s="530">
        <v>2</v>
      </c>
      <c r="O850" s="530">
        <v>398</v>
      </c>
      <c r="P850" s="544">
        <v>0.66666666666666663</v>
      </c>
      <c r="Q850" s="531">
        <v>199</v>
      </c>
    </row>
    <row r="851" spans="1:17" ht="14.4" customHeight="1" x14ac:dyDescent="0.3">
      <c r="A851" s="525" t="s">
        <v>2776</v>
      </c>
      <c r="B851" s="526" t="s">
        <v>2194</v>
      </c>
      <c r="C851" s="526" t="s">
        <v>2175</v>
      </c>
      <c r="D851" s="526" t="s">
        <v>2317</v>
      </c>
      <c r="E851" s="526" t="s">
        <v>2318</v>
      </c>
      <c r="F851" s="530">
        <v>161</v>
      </c>
      <c r="G851" s="530">
        <v>32200</v>
      </c>
      <c r="H851" s="530">
        <v>0.89176913703334437</v>
      </c>
      <c r="I851" s="530">
        <v>200</v>
      </c>
      <c r="J851" s="530">
        <v>177</v>
      </c>
      <c r="K851" s="530">
        <v>36108</v>
      </c>
      <c r="L851" s="530">
        <v>1</v>
      </c>
      <c r="M851" s="530">
        <v>204</v>
      </c>
      <c r="N851" s="530">
        <v>140</v>
      </c>
      <c r="O851" s="530">
        <v>28560</v>
      </c>
      <c r="P851" s="544">
        <v>0.79096045197740117</v>
      </c>
      <c r="Q851" s="531">
        <v>204</v>
      </c>
    </row>
    <row r="852" spans="1:17" ht="14.4" customHeight="1" x14ac:dyDescent="0.3">
      <c r="A852" s="525" t="s">
        <v>2776</v>
      </c>
      <c r="B852" s="526" t="s">
        <v>2194</v>
      </c>
      <c r="C852" s="526" t="s">
        <v>2175</v>
      </c>
      <c r="D852" s="526" t="s">
        <v>2319</v>
      </c>
      <c r="E852" s="526" t="s">
        <v>2320</v>
      </c>
      <c r="F852" s="530">
        <v>2</v>
      </c>
      <c r="G852" s="530">
        <v>836</v>
      </c>
      <c r="H852" s="530">
        <v>0.49061032863849763</v>
      </c>
      <c r="I852" s="530">
        <v>418</v>
      </c>
      <c r="J852" s="530">
        <v>4</v>
      </c>
      <c r="K852" s="530">
        <v>1704</v>
      </c>
      <c r="L852" s="530">
        <v>1</v>
      </c>
      <c r="M852" s="530">
        <v>426</v>
      </c>
      <c r="N852" s="530"/>
      <c r="O852" s="530"/>
      <c r="P852" s="544"/>
      <c r="Q852" s="531"/>
    </row>
    <row r="853" spans="1:17" ht="14.4" customHeight="1" x14ac:dyDescent="0.3">
      <c r="A853" s="525" t="s">
        <v>2776</v>
      </c>
      <c r="B853" s="526" t="s">
        <v>2194</v>
      </c>
      <c r="C853" s="526" t="s">
        <v>2175</v>
      </c>
      <c r="D853" s="526" t="s">
        <v>2325</v>
      </c>
      <c r="E853" s="526" t="s">
        <v>2326</v>
      </c>
      <c r="F853" s="530">
        <v>5</v>
      </c>
      <c r="G853" s="530">
        <v>2140</v>
      </c>
      <c r="H853" s="530">
        <v>1.6360856269113151</v>
      </c>
      <c r="I853" s="530">
        <v>428</v>
      </c>
      <c r="J853" s="530">
        <v>3</v>
      </c>
      <c r="K853" s="530">
        <v>1308</v>
      </c>
      <c r="L853" s="530">
        <v>1</v>
      </c>
      <c r="M853" s="530">
        <v>436</v>
      </c>
      <c r="N853" s="530">
        <v>3</v>
      </c>
      <c r="O853" s="530">
        <v>1308</v>
      </c>
      <c r="P853" s="544">
        <v>1</v>
      </c>
      <c r="Q853" s="531">
        <v>436</v>
      </c>
    </row>
    <row r="854" spans="1:17" ht="14.4" customHeight="1" x14ac:dyDescent="0.3">
      <c r="A854" s="525" t="s">
        <v>2776</v>
      </c>
      <c r="B854" s="526" t="s">
        <v>2194</v>
      </c>
      <c r="C854" s="526" t="s">
        <v>2175</v>
      </c>
      <c r="D854" s="526" t="s">
        <v>2327</v>
      </c>
      <c r="E854" s="526" t="s">
        <v>2328</v>
      </c>
      <c r="F854" s="530">
        <v>119</v>
      </c>
      <c r="G854" s="530">
        <v>252637</v>
      </c>
      <c r="H854" s="530">
        <v>1.1498761993190962</v>
      </c>
      <c r="I854" s="530">
        <v>2123</v>
      </c>
      <c r="J854" s="530">
        <v>102</v>
      </c>
      <c r="K854" s="530">
        <v>219708</v>
      </c>
      <c r="L854" s="530">
        <v>1</v>
      </c>
      <c r="M854" s="530">
        <v>2154</v>
      </c>
      <c r="N854" s="530">
        <v>95</v>
      </c>
      <c r="O854" s="530">
        <v>204725</v>
      </c>
      <c r="P854" s="544">
        <v>0.93180494110364664</v>
      </c>
      <c r="Q854" s="531">
        <v>2155</v>
      </c>
    </row>
    <row r="855" spans="1:17" ht="14.4" customHeight="1" x14ac:dyDescent="0.3">
      <c r="A855" s="525" t="s">
        <v>2776</v>
      </c>
      <c r="B855" s="526" t="s">
        <v>2194</v>
      </c>
      <c r="C855" s="526" t="s">
        <v>2175</v>
      </c>
      <c r="D855" s="526" t="s">
        <v>2524</v>
      </c>
      <c r="E855" s="526" t="s">
        <v>2513</v>
      </c>
      <c r="F855" s="530">
        <v>13</v>
      </c>
      <c r="G855" s="530">
        <v>24297</v>
      </c>
      <c r="H855" s="530">
        <v>0.58496244221879812</v>
      </c>
      <c r="I855" s="530">
        <v>1869</v>
      </c>
      <c r="J855" s="530">
        <v>22</v>
      </c>
      <c r="K855" s="530">
        <v>41536</v>
      </c>
      <c r="L855" s="530">
        <v>1</v>
      </c>
      <c r="M855" s="530">
        <v>1888</v>
      </c>
      <c r="N855" s="530">
        <v>6</v>
      </c>
      <c r="O855" s="530">
        <v>11334</v>
      </c>
      <c r="P855" s="544">
        <v>0.27287172573189522</v>
      </c>
      <c r="Q855" s="531">
        <v>1889</v>
      </c>
    </row>
    <row r="856" spans="1:17" ht="14.4" customHeight="1" x14ac:dyDescent="0.3">
      <c r="A856" s="525" t="s">
        <v>2776</v>
      </c>
      <c r="B856" s="526" t="s">
        <v>2194</v>
      </c>
      <c r="C856" s="526" t="s">
        <v>2175</v>
      </c>
      <c r="D856" s="526" t="s">
        <v>2525</v>
      </c>
      <c r="E856" s="526" t="s">
        <v>2526</v>
      </c>
      <c r="F856" s="530"/>
      <c r="G856" s="530"/>
      <c r="H856" s="530"/>
      <c r="I856" s="530"/>
      <c r="J856" s="530"/>
      <c r="K856" s="530"/>
      <c r="L856" s="530"/>
      <c r="M856" s="530"/>
      <c r="N856" s="530">
        <v>1</v>
      </c>
      <c r="O856" s="530">
        <v>9838</v>
      </c>
      <c r="P856" s="544"/>
      <c r="Q856" s="531">
        <v>9838</v>
      </c>
    </row>
    <row r="857" spans="1:17" ht="14.4" customHeight="1" x14ac:dyDescent="0.3">
      <c r="A857" s="525" t="s">
        <v>2776</v>
      </c>
      <c r="B857" s="526" t="s">
        <v>2194</v>
      </c>
      <c r="C857" s="526" t="s">
        <v>2175</v>
      </c>
      <c r="D857" s="526" t="s">
        <v>2335</v>
      </c>
      <c r="E857" s="526" t="s">
        <v>2336</v>
      </c>
      <c r="F857" s="530">
        <v>19</v>
      </c>
      <c r="G857" s="530">
        <v>159581</v>
      </c>
      <c r="H857" s="530">
        <v>0.78605134570674229</v>
      </c>
      <c r="I857" s="530">
        <v>8399</v>
      </c>
      <c r="J857" s="530">
        <v>24</v>
      </c>
      <c r="K857" s="530">
        <v>203016</v>
      </c>
      <c r="L857" s="530">
        <v>1</v>
      </c>
      <c r="M857" s="530">
        <v>8459</v>
      </c>
      <c r="N857" s="530">
        <v>21</v>
      </c>
      <c r="O857" s="530">
        <v>177660</v>
      </c>
      <c r="P857" s="544">
        <v>0.87510344012294594</v>
      </c>
      <c r="Q857" s="531">
        <v>8460</v>
      </c>
    </row>
    <row r="858" spans="1:17" ht="14.4" customHeight="1" x14ac:dyDescent="0.3">
      <c r="A858" s="525" t="s">
        <v>2776</v>
      </c>
      <c r="B858" s="526" t="s">
        <v>2194</v>
      </c>
      <c r="C858" s="526" t="s">
        <v>2175</v>
      </c>
      <c r="D858" s="526" t="s">
        <v>2527</v>
      </c>
      <c r="E858" s="526" t="s">
        <v>2528</v>
      </c>
      <c r="F858" s="530"/>
      <c r="G858" s="530"/>
      <c r="H858" s="530"/>
      <c r="I858" s="530"/>
      <c r="J858" s="530">
        <v>2</v>
      </c>
      <c r="K858" s="530">
        <v>0</v>
      </c>
      <c r="L858" s="530"/>
      <c r="M858" s="530">
        <v>0</v>
      </c>
      <c r="N858" s="530"/>
      <c r="O858" s="530"/>
      <c r="P858" s="544"/>
      <c r="Q858" s="531"/>
    </row>
    <row r="859" spans="1:17" ht="14.4" customHeight="1" x14ac:dyDescent="0.3">
      <c r="A859" s="525" t="s">
        <v>2776</v>
      </c>
      <c r="B859" s="526" t="s">
        <v>2194</v>
      </c>
      <c r="C859" s="526" t="s">
        <v>2175</v>
      </c>
      <c r="D859" s="526" t="s">
        <v>2339</v>
      </c>
      <c r="E859" s="526" t="s">
        <v>2340</v>
      </c>
      <c r="F859" s="530">
        <v>5</v>
      </c>
      <c r="G859" s="530">
        <v>10025</v>
      </c>
      <c r="H859" s="530">
        <v>1.6276993018347135</v>
      </c>
      <c r="I859" s="530">
        <v>2005</v>
      </c>
      <c r="J859" s="530">
        <v>3</v>
      </c>
      <c r="K859" s="530">
        <v>6159</v>
      </c>
      <c r="L859" s="530">
        <v>1</v>
      </c>
      <c r="M859" s="530">
        <v>2053</v>
      </c>
      <c r="N859" s="530">
        <v>1</v>
      </c>
      <c r="O859" s="530">
        <v>2053</v>
      </c>
      <c r="P859" s="544">
        <v>0.33333333333333331</v>
      </c>
      <c r="Q859" s="531">
        <v>2053</v>
      </c>
    </row>
    <row r="860" spans="1:17" ht="14.4" customHeight="1" x14ac:dyDescent="0.3">
      <c r="A860" s="525" t="s">
        <v>2776</v>
      </c>
      <c r="B860" s="526" t="s">
        <v>2194</v>
      </c>
      <c r="C860" s="526" t="s">
        <v>2175</v>
      </c>
      <c r="D860" s="526" t="s">
        <v>2531</v>
      </c>
      <c r="E860" s="526" t="s">
        <v>2532</v>
      </c>
      <c r="F860" s="530">
        <v>1</v>
      </c>
      <c r="G860" s="530">
        <v>919</v>
      </c>
      <c r="H860" s="530"/>
      <c r="I860" s="530">
        <v>919</v>
      </c>
      <c r="J860" s="530"/>
      <c r="K860" s="530"/>
      <c r="L860" s="530"/>
      <c r="M860" s="530"/>
      <c r="N860" s="530"/>
      <c r="O860" s="530"/>
      <c r="P860" s="544"/>
      <c r="Q860" s="531"/>
    </row>
    <row r="861" spans="1:17" ht="14.4" customHeight="1" x14ac:dyDescent="0.3">
      <c r="A861" s="525" t="s">
        <v>2776</v>
      </c>
      <c r="B861" s="526" t="s">
        <v>2194</v>
      </c>
      <c r="C861" s="526" t="s">
        <v>2175</v>
      </c>
      <c r="D861" s="526" t="s">
        <v>2343</v>
      </c>
      <c r="E861" s="526" t="s">
        <v>2344</v>
      </c>
      <c r="F861" s="530"/>
      <c r="G861" s="530"/>
      <c r="H861" s="530"/>
      <c r="I861" s="530"/>
      <c r="J861" s="530">
        <v>1</v>
      </c>
      <c r="K861" s="530">
        <v>373</v>
      </c>
      <c r="L861" s="530">
        <v>1</v>
      </c>
      <c r="M861" s="530">
        <v>373</v>
      </c>
      <c r="N861" s="530">
        <v>1</v>
      </c>
      <c r="O861" s="530">
        <v>373</v>
      </c>
      <c r="P861" s="544">
        <v>1</v>
      </c>
      <c r="Q861" s="531">
        <v>373</v>
      </c>
    </row>
    <row r="862" spans="1:17" ht="14.4" customHeight="1" x14ac:dyDescent="0.3">
      <c r="A862" s="525" t="s">
        <v>2776</v>
      </c>
      <c r="B862" s="526" t="s">
        <v>2194</v>
      </c>
      <c r="C862" s="526" t="s">
        <v>2175</v>
      </c>
      <c r="D862" s="526" t="s">
        <v>2535</v>
      </c>
      <c r="E862" s="526" t="s">
        <v>2536</v>
      </c>
      <c r="F862" s="530"/>
      <c r="G862" s="530"/>
      <c r="H862" s="530"/>
      <c r="I862" s="530"/>
      <c r="J862" s="530"/>
      <c r="K862" s="530"/>
      <c r="L862" s="530"/>
      <c r="M862" s="530"/>
      <c r="N862" s="530">
        <v>1</v>
      </c>
      <c r="O862" s="530">
        <v>0</v>
      </c>
      <c r="P862" s="544"/>
      <c r="Q862" s="531">
        <v>0</v>
      </c>
    </row>
    <row r="863" spans="1:17" ht="14.4" customHeight="1" x14ac:dyDescent="0.3">
      <c r="A863" s="525" t="s">
        <v>2776</v>
      </c>
      <c r="B863" s="526" t="s">
        <v>2194</v>
      </c>
      <c r="C863" s="526" t="s">
        <v>2175</v>
      </c>
      <c r="D863" s="526" t="s">
        <v>2782</v>
      </c>
      <c r="E863" s="526" t="s">
        <v>2783</v>
      </c>
      <c r="F863" s="530">
        <v>1</v>
      </c>
      <c r="G863" s="530">
        <v>2058</v>
      </c>
      <c r="H863" s="530"/>
      <c r="I863" s="530">
        <v>2058</v>
      </c>
      <c r="J863" s="530"/>
      <c r="K863" s="530"/>
      <c r="L863" s="530"/>
      <c r="M863" s="530"/>
      <c r="N863" s="530"/>
      <c r="O863" s="530"/>
      <c r="P863" s="544"/>
      <c r="Q863" s="531"/>
    </row>
    <row r="864" spans="1:17" ht="14.4" customHeight="1" x14ac:dyDescent="0.3">
      <c r="A864" s="525" t="s">
        <v>2784</v>
      </c>
      <c r="B864" s="526" t="s">
        <v>2163</v>
      </c>
      <c r="C864" s="526" t="s">
        <v>2175</v>
      </c>
      <c r="D864" s="526" t="s">
        <v>2182</v>
      </c>
      <c r="E864" s="526" t="s">
        <v>2183</v>
      </c>
      <c r="F864" s="530"/>
      <c r="G864" s="530"/>
      <c r="H864" s="530"/>
      <c r="I864" s="530"/>
      <c r="J864" s="530">
        <v>4</v>
      </c>
      <c r="K864" s="530">
        <v>524</v>
      </c>
      <c r="L864" s="530">
        <v>1</v>
      </c>
      <c r="M864" s="530">
        <v>131</v>
      </c>
      <c r="N864" s="530">
        <v>3</v>
      </c>
      <c r="O864" s="530">
        <v>393</v>
      </c>
      <c r="P864" s="544">
        <v>0.75</v>
      </c>
      <c r="Q864" s="531">
        <v>131</v>
      </c>
    </row>
    <row r="865" spans="1:17" ht="14.4" customHeight="1" x14ac:dyDescent="0.3">
      <c r="A865" s="525" t="s">
        <v>2784</v>
      </c>
      <c r="B865" s="526" t="s">
        <v>2163</v>
      </c>
      <c r="C865" s="526" t="s">
        <v>2175</v>
      </c>
      <c r="D865" s="526" t="s">
        <v>2184</v>
      </c>
      <c r="E865" s="526" t="s">
        <v>2185</v>
      </c>
      <c r="F865" s="530">
        <v>2</v>
      </c>
      <c r="G865" s="530">
        <v>538</v>
      </c>
      <c r="H865" s="530">
        <v>0.95729537366548045</v>
      </c>
      <c r="I865" s="530">
        <v>269</v>
      </c>
      <c r="J865" s="530">
        <v>2</v>
      </c>
      <c r="K865" s="530">
        <v>562</v>
      </c>
      <c r="L865" s="530">
        <v>1</v>
      </c>
      <c r="M865" s="530">
        <v>281</v>
      </c>
      <c r="N865" s="530">
        <v>3</v>
      </c>
      <c r="O865" s="530">
        <v>843</v>
      </c>
      <c r="P865" s="544">
        <v>1.5</v>
      </c>
      <c r="Q865" s="531">
        <v>281</v>
      </c>
    </row>
    <row r="866" spans="1:17" ht="14.4" customHeight="1" x14ac:dyDescent="0.3">
      <c r="A866" s="525" t="s">
        <v>2784</v>
      </c>
      <c r="B866" s="526" t="s">
        <v>2163</v>
      </c>
      <c r="C866" s="526" t="s">
        <v>2175</v>
      </c>
      <c r="D866" s="526" t="s">
        <v>2190</v>
      </c>
      <c r="E866" s="526" t="s">
        <v>2191</v>
      </c>
      <c r="F866" s="530"/>
      <c r="G866" s="530"/>
      <c r="H866" s="530"/>
      <c r="I866" s="530"/>
      <c r="J866" s="530">
        <v>4</v>
      </c>
      <c r="K866" s="530">
        <v>2968</v>
      </c>
      <c r="L866" s="530">
        <v>1</v>
      </c>
      <c r="M866" s="530">
        <v>742</v>
      </c>
      <c r="N866" s="530">
        <v>3</v>
      </c>
      <c r="O866" s="530">
        <v>2226</v>
      </c>
      <c r="P866" s="544">
        <v>0.75</v>
      </c>
      <c r="Q866" s="531">
        <v>742</v>
      </c>
    </row>
    <row r="867" spans="1:17" ht="14.4" customHeight="1" x14ac:dyDescent="0.3">
      <c r="A867" s="525" t="s">
        <v>2784</v>
      </c>
      <c r="B867" s="526" t="s">
        <v>2194</v>
      </c>
      <c r="C867" s="526" t="s">
        <v>2164</v>
      </c>
      <c r="D867" s="526" t="s">
        <v>2196</v>
      </c>
      <c r="E867" s="526" t="s">
        <v>690</v>
      </c>
      <c r="F867" s="530"/>
      <c r="G867" s="530"/>
      <c r="H867" s="530"/>
      <c r="I867" s="530"/>
      <c r="J867" s="530">
        <v>0.33</v>
      </c>
      <c r="K867" s="530">
        <v>893.65</v>
      </c>
      <c r="L867" s="530">
        <v>1</v>
      </c>
      <c r="M867" s="530">
        <v>2708.030303030303</v>
      </c>
      <c r="N867" s="530"/>
      <c r="O867" s="530"/>
      <c r="P867" s="544"/>
      <c r="Q867" s="531"/>
    </row>
    <row r="868" spans="1:17" ht="14.4" customHeight="1" x14ac:dyDescent="0.3">
      <c r="A868" s="525" t="s">
        <v>2784</v>
      </c>
      <c r="B868" s="526" t="s">
        <v>2194</v>
      </c>
      <c r="C868" s="526" t="s">
        <v>2164</v>
      </c>
      <c r="D868" s="526" t="s">
        <v>2198</v>
      </c>
      <c r="E868" s="526" t="s">
        <v>633</v>
      </c>
      <c r="F868" s="530">
        <v>7.0000000000000007E-2</v>
      </c>
      <c r="G868" s="530">
        <v>346.07</v>
      </c>
      <c r="H868" s="530"/>
      <c r="I868" s="530">
        <v>4943.8571428571422</v>
      </c>
      <c r="J868" s="530"/>
      <c r="K868" s="530"/>
      <c r="L868" s="530"/>
      <c r="M868" s="530"/>
      <c r="N868" s="530"/>
      <c r="O868" s="530"/>
      <c r="P868" s="544"/>
      <c r="Q868" s="531"/>
    </row>
    <row r="869" spans="1:17" ht="14.4" customHeight="1" x14ac:dyDescent="0.3">
      <c r="A869" s="525" t="s">
        <v>2784</v>
      </c>
      <c r="B869" s="526" t="s">
        <v>2194</v>
      </c>
      <c r="C869" s="526" t="s">
        <v>2164</v>
      </c>
      <c r="D869" s="526" t="s">
        <v>2199</v>
      </c>
      <c r="E869" s="526" t="s">
        <v>597</v>
      </c>
      <c r="F869" s="530">
        <v>1.9</v>
      </c>
      <c r="G869" s="530">
        <v>1807.5299999999997</v>
      </c>
      <c r="H869" s="530">
        <v>1.4990421217624958</v>
      </c>
      <c r="I869" s="530">
        <v>951.33157894736837</v>
      </c>
      <c r="J869" s="530">
        <v>1.2</v>
      </c>
      <c r="K869" s="530">
        <v>1205.79</v>
      </c>
      <c r="L869" s="530">
        <v>1</v>
      </c>
      <c r="M869" s="530">
        <v>1004.825</v>
      </c>
      <c r="N869" s="530">
        <v>2.7</v>
      </c>
      <c r="O869" s="530">
        <v>2713.0299999999997</v>
      </c>
      <c r="P869" s="544">
        <v>2.2500020733295183</v>
      </c>
      <c r="Q869" s="531">
        <v>1004.8259259259257</v>
      </c>
    </row>
    <row r="870" spans="1:17" ht="14.4" customHeight="1" x14ac:dyDescent="0.3">
      <c r="A870" s="525" t="s">
        <v>2784</v>
      </c>
      <c r="B870" s="526" t="s">
        <v>2194</v>
      </c>
      <c r="C870" s="526" t="s">
        <v>2164</v>
      </c>
      <c r="D870" s="526" t="s">
        <v>2200</v>
      </c>
      <c r="E870" s="526" t="s">
        <v>633</v>
      </c>
      <c r="F870" s="530">
        <v>0.13999999999999999</v>
      </c>
      <c r="G870" s="530">
        <v>1384.3</v>
      </c>
      <c r="H870" s="530">
        <v>0.19047632152149893</v>
      </c>
      <c r="I870" s="530">
        <v>9887.8571428571431</v>
      </c>
      <c r="J870" s="530">
        <v>0.74</v>
      </c>
      <c r="K870" s="530">
        <v>7267.57</v>
      </c>
      <c r="L870" s="530">
        <v>1</v>
      </c>
      <c r="M870" s="530">
        <v>9821.04054054054</v>
      </c>
      <c r="N870" s="530">
        <v>0.63000000000000012</v>
      </c>
      <c r="O870" s="530">
        <v>6229.3399999999992</v>
      </c>
      <c r="P870" s="544">
        <v>0.85714207087100636</v>
      </c>
      <c r="Q870" s="531">
        <v>9887.8412698412667</v>
      </c>
    </row>
    <row r="871" spans="1:17" ht="14.4" customHeight="1" x14ac:dyDescent="0.3">
      <c r="A871" s="525" t="s">
        <v>2784</v>
      </c>
      <c r="B871" s="526" t="s">
        <v>2194</v>
      </c>
      <c r="C871" s="526" t="s">
        <v>2164</v>
      </c>
      <c r="D871" s="526" t="s">
        <v>2204</v>
      </c>
      <c r="E871" s="526" t="s">
        <v>592</v>
      </c>
      <c r="F871" s="530"/>
      <c r="G871" s="530"/>
      <c r="H871" s="530"/>
      <c r="I871" s="530"/>
      <c r="J871" s="530">
        <v>1</v>
      </c>
      <c r="K871" s="530">
        <v>932.82</v>
      </c>
      <c r="L871" s="530">
        <v>1</v>
      </c>
      <c r="M871" s="530">
        <v>932.82</v>
      </c>
      <c r="N871" s="530">
        <v>1</v>
      </c>
      <c r="O871" s="530">
        <v>843.46</v>
      </c>
      <c r="P871" s="544">
        <v>0.90420445530756199</v>
      </c>
      <c r="Q871" s="531">
        <v>843.46</v>
      </c>
    </row>
    <row r="872" spans="1:17" ht="14.4" customHeight="1" x14ac:dyDescent="0.3">
      <c r="A872" s="525" t="s">
        <v>2784</v>
      </c>
      <c r="B872" s="526" t="s">
        <v>2194</v>
      </c>
      <c r="C872" s="526" t="s">
        <v>2164</v>
      </c>
      <c r="D872" s="526" t="s">
        <v>2206</v>
      </c>
      <c r="E872" s="526" t="s">
        <v>607</v>
      </c>
      <c r="F872" s="530"/>
      <c r="G872" s="530"/>
      <c r="H872" s="530"/>
      <c r="I872" s="530"/>
      <c r="J872" s="530">
        <v>0.68</v>
      </c>
      <c r="K872" s="530">
        <v>3092.37</v>
      </c>
      <c r="L872" s="530">
        <v>1</v>
      </c>
      <c r="M872" s="530">
        <v>4547.6029411764703</v>
      </c>
      <c r="N872" s="530"/>
      <c r="O872" s="530"/>
      <c r="P872" s="544"/>
      <c r="Q872" s="531"/>
    </row>
    <row r="873" spans="1:17" ht="14.4" customHeight="1" x14ac:dyDescent="0.3">
      <c r="A873" s="525" t="s">
        <v>2784</v>
      </c>
      <c r="B873" s="526" t="s">
        <v>2194</v>
      </c>
      <c r="C873" s="526" t="s">
        <v>2164</v>
      </c>
      <c r="D873" s="526" t="s">
        <v>2207</v>
      </c>
      <c r="E873" s="526" t="s">
        <v>607</v>
      </c>
      <c r="F873" s="530">
        <v>0.12000000000000001</v>
      </c>
      <c r="G873" s="530">
        <v>1062.48</v>
      </c>
      <c r="H873" s="530">
        <v>0.28752509972234702</v>
      </c>
      <c r="I873" s="530">
        <v>8854</v>
      </c>
      <c r="J873" s="530">
        <v>0.41000000000000003</v>
      </c>
      <c r="K873" s="530">
        <v>3695.26</v>
      </c>
      <c r="L873" s="530">
        <v>1</v>
      </c>
      <c r="M873" s="530">
        <v>9012.8292682926822</v>
      </c>
      <c r="N873" s="530"/>
      <c r="O873" s="530"/>
      <c r="P873" s="544"/>
      <c r="Q873" s="531"/>
    </row>
    <row r="874" spans="1:17" ht="14.4" customHeight="1" x14ac:dyDescent="0.3">
      <c r="A874" s="525" t="s">
        <v>2784</v>
      </c>
      <c r="B874" s="526" t="s">
        <v>2194</v>
      </c>
      <c r="C874" s="526" t="s">
        <v>2164</v>
      </c>
      <c r="D874" s="526" t="s">
        <v>2208</v>
      </c>
      <c r="E874" s="526" t="s">
        <v>675</v>
      </c>
      <c r="F874" s="530">
        <v>0.30000000000000004</v>
      </c>
      <c r="G874" s="530">
        <v>584.79</v>
      </c>
      <c r="H874" s="530">
        <v>0.37499999999999994</v>
      </c>
      <c r="I874" s="530">
        <v>1949.2999999999995</v>
      </c>
      <c r="J874" s="530">
        <v>0.8</v>
      </c>
      <c r="K874" s="530">
        <v>1559.44</v>
      </c>
      <c r="L874" s="530">
        <v>1</v>
      </c>
      <c r="M874" s="530">
        <v>1949.3</v>
      </c>
      <c r="N874" s="530">
        <v>0.7</v>
      </c>
      <c r="O874" s="530">
        <v>1364.5100000000002</v>
      </c>
      <c r="P874" s="544">
        <v>0.87500000000000011</v>
      </c>
      <c r="Q874" s="531">
        <v>1949.3000000000004</v>
      </c>
    </row>
    <row r="875" spans="1:17" ht="14.4" customHeight="1" x14ac:dyDescent="0.3">
      <c r="A875" s="525" t="s">
        <v>2784</v>
      </c>
      <c r="B875" s="526" t="s">
        <v>2194</v>
      </c>
      <c r="C875" s="526" t="s">
        <v>2164</v>
      </c>
      <c r="D875" s="526" t="s">
        <v>2209</v>
      </c>
      <c r="E875" s="526" t="s">
        <v>607</v>
      </c>
      <c r="F875" s="530">
        <v>2.4500000000000002</v>
      </c>
      <c r="G875" s="530">
        <v>4338.46</v>
      </c>
      <c r="H875" s="530">
        <v>0.93120182700542375</v>
      </c>
      <c r="I875" s="530">
        <v>1770.8</v>
      </c>
      <c r="J875" s="530">
        <v>2.6099999999999994</v>
      </c>
      <c r="K875" s="530">
        <v>4658.9900000000007</v>
      </c>
      <c r="L875" s="530">
        <v>1</v>
      </c>
      <c r="M875" s="530">
        <v>1785.0536398467439</v>
      </c>
      <c r="N875" s="530">
        <v>2.5</v>
      </c>
      <c r="O875" s="530">
        <v>4547.58</v>
      </c>
      <c r="P875" s="544">
        <v>0.97608709183750109</v>
      </c>
      <c r="Q875" s="531">
        <v>1819.0319999999999</v>
      </c>
    </row>
    <row r="876" spans="1:17" ht="14.4" customHeight="1" x14ac:dyDescent="0.3">
      <c r="A876" s="525" t="s">
        <v>2784</v>
      </c>
      <c r="B876" s="526" t="s">
        <v>2194</v>
      </c>
      <c r="C876" s="526" t="s">
        <v>2164</v>
      </c>
      <c r="D876" s="526" t="s">
        <v>2211</v>
      </c>
      <c r="E876" s="526" t="s">
        <v>601</v>
      </c>
      <c r="F876" s="530"/>
      <c r="G876" s="530"/>
      <c r="H876" s="530"/>
      <c r="I876" s="530"/>
      <c r="J876" s="530">
        <v>0.05</v>
      </c>
      <c r="K876" s="530">
        <v>45.19</v>
      </c>
      <c r="L876" s="530">
        <v>1</v>
      </c>
      <c r="M876" s="530">
        <v>903.8</v>
      </c>
      <c r="N876" s="530"/>
      <c r="O876" s="530"/>
      <c r="P876" s="544"/>
      <c r="Q876" s="531"/>
    </row>
    <row r="877" spans="1:17" ht="14.4" customHeight="1" x14ac:dyDescent="0.3">
      <c r="A877" s="525" t="s">
        <v>2784</v>
      </c>
      <c r="B877" s="526" t="s">
        <v>2194</v>
      </c>
      <c r="C877" s="526" t="s">
        <v>2164</v>
      </c>
      <c r="D877" s="526" t="s">
        <v>2212</v>
      </c>
      <c r="E877" s="526" t="s">
        <v>607</v>
      </c>
      <c r="F877" s="530">
        <v>0.06</v>
      </c>
      <c r="G877" s="530">
        <v>2195.8000000000002</v>
      </c>
      <c r="H877" s="530">
        <v>0.68618964434263863</v>
      </c>
      <c r="I877" s="530">
        <v>36596.666666666672</v>
      </c>
      <c r="J877" s="530">
        <v>9.9999999999999992E-2</v>
      </c>
      <c r="K877" s="530">
        <v>3199.99</v>
      </c>
      <c r="L877" s="530">
        <v>1</v>
      </c>
      <c r="M877" s="530">
        <v>31999.9</v>
      </c>
      <c r="N877" s="530">
        <v>0.15000000000000002</v>
      </c>
      <c r="O877" s="530">
        <v>5238.8099999999995</v>
      </c>
      <c r="P877" s="544">
        <v>1.6371332410413781</v>
      </c>
      <c r="Q877" s="531">
        <v>34925.399999999994</v>
      </c>
    </row>
    <row r="878" spans="1:17" ht="14.4" customHeight="1" x14ac:dyDescent="0.3">
      <c r="A878" s="525" t="s">
        <v>2784</v>
      </c>
      <c r="B878" s="526" t="s">
        <v>2194</v>
      </c>
      <c r="C878" s="526" t="s">
        <v>2166</v>
      </c>
      <c r="D878" s="526" t="s">
        <v>2385</v>
      </c>
      <c r="E878" s="526" t="s">
        <v>2386</v>
      </c>
      <c r="F878" s="530">
        <v>1</v>
      </c>
      <c r="G878" s="530">
        <v>972.32</v>
      </c>
      <c r="H878" s="530">
        <v>0.14285714285714288</v>
      </c>
      <c r="I878" s="530">
        <v>972.32</v>
      </c>
      <c r="J878" s="530">
        <v>7</v>
      </c>
      <c r="K878" s="530">
        <v>6806.24</v>
      </c>
      <c r="L878" s="530">
        <v>1</v>
      </c>
      <c r="M878" s="530">
        <v>972.31999999999994</v>
      </c>
      <c r="N878" s="530">
        <v>1</v>
      </c>
      <c r="O878" s="530">
        <v>972.32</v>
      </c>
      <c r="P878" s="544">
        <v>0.14285714285714288</v>
      </c>
      <c r="Q878" s="531">
        <v>972.32</v>
      </c>
    </row>
    <row r="879" spans="1:17" ht="14.4" customHeight="1" x14ac:dyDescent="0.3">
      <c r="A879" s="525" t="s">
        <v>2784</v>
      </c>
      <c r="B879" s="526" t="s">
        <v>2194</v>
      </c>
      <c r="C879" s="526" t="s">
        <v>2166</v>
      </c>
      <c r="D879" s="526" t="s">
        <v>2388</v>
      </c>
      <c r="E879" s="526" t="s">
        <v>2386</v>
      </c>
      <c r="F879" s="530"/>
      <c r="G879" s="530"/>
      <c r="H879" s="530"/>
      <c r="I879" s="530"/>
      <c r="J879" s="530">
        <v>1</v>
      </c>
      <c r="K879" s="530">
        <v>1707.31</v>
      </c>
      <c r="L879" s="530">
        <v>1</v>
      </c>
      <c r="M879" s="530">
        <v>1707.31</v>
      </c>
      <c r="N879" s="530">
        <v>2</v>
      </c>
      <c r="O879" s="530">
        <v>3414.62</v>
      </c>
      <c r="P879" s="544">
        <v>2</v>
      </c>
      <c r="Q879" s="531">
        <v>1707.31</v>
      </c>
    </row>
    <row r="880" spans="1:17" ht="14.4" customHeight="1" x14ac:dyDescent="0.3">
      <c r="A880" s="525" t="s">
        <v>2784</v>
      </c>
      <c r="B880" s="526" t="s">
        <v>2194</v>
      </c>
      <c r="C880" s="526" t="s">
        <v>2166</v>
      </c>
      <c r="D880" s="526" t="s">
        <v>2390</v>
      </c>
      <c r="E880" s="526" t="s">
        <v>2391</v>
      </c>
      <c r="F880" s="530"/>
      <c r="G880" s="530"/>
      <c r="H880" s="530"/>
      <c r="I880" s="530"/>
      <c r="J880" s="530">
        <v>2</v>
      </c>
      <c r="K880" s="530">
        <v>3864.18</v>
      </c>
      <c r="L880" s="530">
        <v>1</v>
      </c>
      <c r="M880" s="530">
        <v>1932.09</v>
      </c>
      <c r="N880" s="530"/>
      <c r="O880" s="530"/>
      <c r="P880" s="544"/>
      <c r="Q880" s="531"/>
    </row>
    <row r="881" spans="1:17" ht="14.4" customHeight="1" x14ac:dyDescent="0.3">
      <c r="A881" s="525" t="s">
        <v>2784</v>
      </c>
      <c r="B881" s="526" t="s">
        <v>2194</v>
      </c>
      <c r="C881" s="526" t="s">
        <v>2166</v>
      </c>
      <c r="D881" s="526" t="s">
        <v>2392</v>
      </c>
      <c r="E881" s="526" t="s">
        <v>2393</v>
      </c>
      <c r="F881" s="530">
        <v>1</v>
      </c>
      <c r="G881" s="530">
        <v>1027.76</v>
      </c>
      <c r="H881" s="530"/>
      <c r="I881" s="530">
        <v>1027.76</v>
      </c>
      <c r="J881" s="530"/>
      <c r="K881" s="530"/>
      <c r="L881" s="530"/>
      <c r="M881" s="530"/>
      <c r="N881" s="530"/>
      <c r="O881" s="530"/>
      <c r="P881" s="544"/>
      <c r="Q881" s="531"/>
    </row>
    <row r="882" spans="1:17" ht="14.4" customHeight="1" x14ac:dyDescent="0.3">
      <c r="A882" s="525" t="s">
        <v>2784</v>
      </c>
      <c r="B882" s="526" t="s">
        <v>2194</v>
      </c>
      <c r="C882" s="526" t="s">
        <v>2166</v>
      </c>
      <c r="D882" s="526" t="s">
        <v>2570</v>
      </c>
      <c r="E882" s="526" t="s">
        <v>2571</v>
      </c>
      <c r="F882" s="530"/>
      <c r="G882" s="530"/>
      <c r="H882" s="530"/>
      <c r="I882" s="530"/>
      <c r="J882" s="530"/>
      <c r="K882" s="530"/>
      <c r="L882" s="530"/>
      <c r="M882" s="530"/>
      <c r="N882" s="530">
        <v>1</v>
      </c>
      <c r="O882" s="530">
        <v>19196.8</v>
      </c>
      <c r="P882" s="544"/>
      <c r="Q882" s="531">
        <v>19196.8</v>
      </c>
    </row>
    <row r="883" spans="1:17" ht="14.4" customHeight="1" x14ac:dyDescent="0.3">
      <c r="A883" s="525" t="s">
        <v>2784</v>
      </c>
      <c r="B883" s="526" t="s">
        <v>2194</v>
      </c>
      <c r="C883" s="526" t="s">
        <v>2166</v>
      </c>
      <c r="D883" s="526" t="s">
        <v>2413</v>
      </c>
      <c r="E883" s="526" t="s">
        <v>2414</v>
      </c>
      <c r="F883" s="530"/>
      <c r="G883" s="530"/>
      <c r="H883" s="530"/>
      <c r="I883" s="530"/>
      <c r="J883" s="530">
        <v>7</v>
      </c>
      <c r="K883" s="530">
        <v>7019.6</v>
      </c>
      <c r="L883" s="530">
        <v>1</v>
      </c>
      <c r="M883" s="530">
        <v>1002.8000000000001</v>
      </c>
      <c r="N883" s="530">
        <v>1</v>
      </c>
      <c r="O883" s="530">
        <v>1002.8</v>
      </c>
      <c r="P883" s="544">
        <v>0.14285714285714285</v>
      </c>
      <c r="Q883" s="531">
        <v>1002.8</v>
      </c>
    </row>
    <row r="884" spans="1:17" ht="14.4" customHeight="1" x14ac:dyDescent="0.3">
      <c r="A884" s="525" t="s">
        <v>2784</v>
      </c>
      <c r="B884" s="526" t="s">
        <v>2194</v>
      </c>
      <c r="C884" s="526" t="s">
        <v>2166</v>
      </c>
      <c r="D884" s="526" t="s">
        <v>2779</v>
      </c>
      <c r="E884" s="526" t="s">
        <v>2594</v>
      </c>
      <c r="F884" s="530"/>
      <c r="G884" s="530"/>
      <c r="H884" s="530"/>
      <c r="I884" s="530"/>
      <c r="J884" s="530">
        <v>10</v>
      </c>
      <c r="K884" s="530">
        <v>33600</v>
      </c>
      <c r="L884" s="530">
        <v>1</v>
      </c>
      <c r="M884" s="530">
        <v>3360</v>
      </c>
      <c r="N884" s="530">
        <v>14</v>
      </c>
      <c r="O884" s="530">
        <v>47040</v>
      </c>
      <c r="P884" s="544">
        <v>1.4</v>
      </c>
      <c r="Q884" s="531">
        <v>3360</v>
      </c>
    </row>
    <row r="885" spans="1:17" ht="14.4" customHeight="1" x14ac:dyDescent="0.3">
      <c r="A885" s="525" t="s">
        <v>2784</v>
      </c>
      <c r="B885" s="526" t="s">
        <v>2194</v>
      </c>
      <c r="C885" s="526" t="s">
        <v>2166</v>
      </c>
      <c r="D885" s="526" t="s">
        <v>2425</v>
      </c>
      <c r="E885" s="526" t="s">
        <v>2426</v>
      </c>
      <c r="F885" s="530"/>
      <c r="G885" s="530"/>
      <c r="H885" s="530"/>
      <c r="I885" s="530"/>
      <c r="J885" s="530">
        <v>13</v>
      </c>
      <c r="K885" s="530">
        <v>68369.990000000005</v>
      </c>
      <c r="L885" s="530">
        <v>1</v>
      </c>
      <c r="M885" s="530">
        <v>5259.2300000000005</v>
      </c>
      <c r="N885" s="530">
        <v>14</v>
      </c>
      <c r="O885" s="530">
        <v>73629.22</v>
      </c>
      <c r="P885" s="544">
        <v>1.0769230769230769</v>
      </c>
      <c r="Q885" s="531">
        <v>5259.2300000000005</v>
      </c>
    </row>
    <row r="886" spans="1:17" ht="14.4" customHeight="1" x14ac:dyDescent="0.3">
      <c r="A886" s="525" t="s">
        <v>2784</v>
      </c>
      <c r="B886" s="526" t="s">
        <v>2194</v>
      </c>
      <c r="C886" s="526" t="s">
        <v>2166</v>
      </c>
      <c r="D886" s="526" t="s">
        <v>2427</v>
      </c>
      <c r="E886" s="526" t="s">
        <v>2428</v>
      </c>
      <c r="F886" s="530"/>
      <c r="G886" s="530"/>
      <c r="H886" s="530"/>
      <c r="I886" s="530"/>
      <c r="J886" s="530">
        <v>2</v>
      </c>
      <c r="K886" s="530">
        <v>2994.88</v>
      </c>
      <c r="L886" s="530">
        <v>1</v>
      </c>
      <c r="M886" s="530">
        <v>1497.44</v>
      </c>
      <c r="N886" s="530"/>
      <c r="O886" s="530"/>
      <c r="P886" s="544"/>
      <c r="Q886" s="531"/>
    </row>
    <row r="887" spans="1:17" ht="14.4" customHeight="1" x14ac:dyDescent="0.3">
      <c r="A887" s="525" t="s">
        <v>2784</v>
      </c>
      <c r="B887" s="526" t="s">
        <v>2194</v>
      </c>
      <c r="C887" s="526" t="s">
        <v>2166</v>
      </c>
      <c r="D887" s="526" t="s">
        <v>2572</v>
      </c>
      <c r="E887" s="526" t="s">
        <v>2573</v>
      </c>
      <c r="F887" s="530"/>
      <c r="G887" s="530"/>
      <c r="H887" s="530"/>
      <c r="I887" s="530"/>
      <c r="J887" s="530">
        <v>5</v>
      </c>
      <c r="K887" s="530">
        <v>101561</v>
      </c>
      <c r="L887" s="530">
        <v>1</v>
      </c>
      <c r="M887" s="530">
        <v>20312.2</v>
      </c>
      <c r="N887" s="530"/>
      <c r="O887" s="530"/>
      <c r="P887" s="544"/>
      <c r="Q887" s="531"/>
    </row>
    <row r="888" spans="1:17" ht="14.4" customHeight="1" x14ac:dyDescent="0.3">
      <c r="A888" s="525" t="s">
        <v>2784</v>
      </c>
      <c r="B888" s="526" t="s">
        <v>2194</v>
      </c>
      <c r="C888" s="526" t="s">
        <v>2166</v>
      </c>
      <c r="D888" s="526" t="s">
        <v>2435</v>
      </c>
      <c r="E888" s="526" t="s">
        <v>2436</v>
      </c>
      <c r="F888" s="530"/>
      <c r="G888" s="530"/>
      <c r="H888" s="530"/>
      <c r="I888" s="530"/>
      <c r="J888" s="530"/>
      <c r="K888" s="530"/>
      <c r="L888" s="530"/>
      <c r="M888" s="530"/>
      <c r="N888" s="530">
        <v>1</v>
      </c>
      <c r="O888" s="530">
        <v>831.16</v>
      </c>
      <c r="P888" s="544"/>
      <c r="Q888" s="531">
        <v>831.16</v>
      </c>
    </row>
    <row r="889" spans="1:17" ht="14.4" customHeight="1" x14ac:dyDescent="0.3">
      <c r="A889" s="525" t="s">
        <v>2784</v>
      </c>
      <c r="B889" s="526" t="s">
        <v>2194</v>
      </c>
      <c r="C889" s="526" t="s">
        <v>2166</v>
      </c>
      <c r="D889" s="526" t="s">
        <v>2437</v>
      </c>
      <c r="E889" s="526" t="s">
        <v>2436</v>
      </c>
      <c r="F889" s="530">
        <v>1</v>
      </c>
      <c r="G889" s="530">
        <v>888.06</v>
      </c>
      <c r="H889" s="530">
        <v>1</v>
      </c>
      <c r="I889" s="530">
        <v>888.06</v>
      </c>
      <c r="J889" s="530">
        <v>1</v>
      </c>
      <c r="K889" s="530">
        <v>888.06</v>
      </c>
      <c r="L889" s="530">
        <v>1</v>
      </c>
      <c r="M889" s="530">
        <v>888.06</v>
      </c>
      <c r="N889" s="530">
        <v>1</v>
      </c>
      <c r="O889" s="530">
        <v>888.06</v>
      </c>
      <c r="P889" s="544">
        <v>1</v>
      </c>
      <c r="Q889" s="531">
        <v>888.06</v>
      </c>
    </row>
    <row r="890" spans="1:17" ht="14.4" customHeight="1" x14ac:dyDescent="0.3">
      <c r="A890" s="525" t="s">
        <v>2784</v>
      </c>
      <c r="B890" s="526" t="s">
        <v>2194</v>
      </c>
      <c r="C890" s="526" t="s">
        <v>2166</v>
      </c>
      <c r="D890" s="526" t="s">
        <v>2438</v>
      </c>
      <c r="E890" s="526" t="s">
        <v>2439</v>
      </c>
      <c r="F890" s="530">
        <v>1</v>
      </c>
      <c r="G890" s="530">
        <v>888.06</v>
      </c>
      <c r="H890" s="530">
        <v>1</v>
      </c>
      <c r="I890" s="530">
        <v>888.06</v>
      </c>
      <c r="J890" s="530">
        <v>1</v>
      </c>
      <c r="K890" s="530">
        <v>888.06</v>
      </c>
      <c r="L890" s="530">
        <v>1</v>
      </c>
      <c r="M890" s="530">
        <v>888.06</v>
      </c>
      <c r="N890" s="530"/>
      <c r="O890" s="530"/>
      <c r="P890" s="544"/>
      <c r="Q890" s="531"/>
    </row>
    <row r="891" spans="1:17" ht="14.4" customHeight="1" x14ac:dyDescent="0.3">
      <c r="A891" s="525" t="s">
        <v>2784</v>
      </c>
      <c r="B891" s="526" t="s">
        <v>2194</v>
      </c>
      <c r="C891" s="526" t="s">
        <v>2166</v>
      </c>
      <c r="D891" s="526" t="s">
        <v>2628</v>
      </c>
      <c r="E891" s="526" t="s">
        <v>2629</v>
      </c>
      <c r="F891" s="530"/>
      <c r="G891" s="530"/>
      <c r="H891" s="530"/>
      <c r="I891" s="530"/>
      <c r="J891" s="530">
        <v>8</v>
      </c>
      <c r="K891" s="530">
        <v>176000</v>
      </c>
      <c r="L891" s="530">
        <v>1</v>
      </c>
      <c r="M891" s="530">
        <v>22000</v>
      </c>
      <c r="N891" s="530"/>
      <c r="O891" s="530"/>
      <c r="P891" s="544"/>
      <c r="Q891" s="531"/>
    </row>
    <row r="892" spans="1:17" ht="14.4" customHeight="1" x14ac:dyDescent="0.3">
      <c r="A892" s="525" t="s">
        <v>2784</v>
      </c>
      <c r="B892" s="526" t="s">
        <v>2194</v>
      </c>
      <c r="C892" s="526" t="s">
        <v>2166</v>
      </c>
      <c r="D892" s="526" t="s">
        <v>2601</v>
      </c>
      <c r="E892" s="526" t="s">
        <v>2602</v>
      </c>
      <c r="F892" s="530"/>
      <c r="G892" s="530"/>
      <c r="H892" s="530"/>
      <c r="I892" s="530"/>
      <c r="J892" s="530">
        <v>3</v>
      </c>
      <c r="K892" s="530">
        <v>10933.74</v>
      </c>
      <c r="L892" s="530">
        <v>1</v>
      </c>
      <c r="M892" s="530">
        <v>3644.58</v>
      </c>
      <c r="N892" s="530"/>
      <c r="O892" s="530"/>
      <c r="P892" s="544"/>
      <c r="Q892" s="531"/>
    </row>
    <row r="893" spans="1:17" ht="14.4" customHeight="1" x14ac:dyDescent="0.3">
      <c r="A893" s="525" t="s">
        <v>2784</v>
      </c>
      <c r="B893" s="526" t="s">
        <v>2194</v>
      </c>
      <c r="C893" s="526" t="s">
        <v>2166</v>
      </c>
      <c r="D893" s="526" t="s">
        <v>2748</v>
      </c>
      <c r="E893" s="526" t="s">
        <v>2749</v>
      </c>
      <c r="F893" s="530"/>
      <c r="G893" s="530"/>
      <c r="H893" s="530"/>
      <c r="I893" s="530"/>
      <c r="J893" s="530">
        <v>1</v>
      </c>
      <c r="K893" s="530">
        <v>24750</v>
      </c>
      <c r="L893" s="530">
        <v>1</v>
      </c>
      <c r="M893" s="530">
        <v>24750</v>
      </c>
      <c r="N893" s="530"/>
      <c r="O893" s="530"/>
      <c r="P893" s="544"/>
      <c r="Q893" s="531"/>
    </row>
    <row r="894" spans="1:17" ht="14.4" customHeight="1" x14ac:dyDescent="0.3">
      <c r="A894" s="525" t="s">
        <v>2784</v>
      </c>
      <c r="B894" s="526" t="s">
        <v>2194</v>
      </c>
      <c r="C894" s="526" t="s">
        <v>2166</v>
      </c>
      <c r="D894" s="526" t="s">
        <v>2448</v>
      </c>
      <c r="E894" s="526" t="s">
        <v>2449</v>
      </c>
      <c r="F894" s="530"/>
      <c r="G894" s="530"/>
      <c r="H894" s="530"/>
      <c r="I894" s="530"/>
      <c r="J894" s="530">
        <v>12</v>
      </c>
      <c r="K894" s="530">
        <v>4309.2</v>
      </c>
      <c r="L894" s="530">
        <v>1</v>
      </c>
      <c r="M894" s="530">
        <v>359.09999999999997</v>
      </c>
      <c r="N894" s="530">
        <v>7</v>
      </c>
      <c r="O894" s="530">
        <v>2513.6999999999998</v>
      </c>
      <c r="P894" s="544">
        <v>0.58333333333333337</v>
      </c>
      <c r="Q894" s="531">
        <v>359.09999999999997</v>
      </c>
    </row>
    <row r="895" spans="1:17" ht="14.4" customHeight="1" x14ac:dyDescent="0.3">
      <c r="A895" s="525" t="s">
        <v>2784</v>
      </c>
      <c r="B895" s="526" t="s">
        <v>2194</v>
      </c>
      <c r="C895" s="526" t="s">
        <v>2166</v>
      </c>
      <c r="D895" s="526" t="s">
        <v>2167</v>
      </c>
      <c r="E895" s="526" t="s">
        <v>2168</v>
      </c>
      <c r="F895" s="530"/>
      <c r="G895" s="530"/>
      <c r="H895" s="530"/>
      <c r="I895" s="530"/>
      <c r="J895" s="530"/>
      <c r="K895" s="530"/>
      <c r="L895" s="530"/>
      <c r="M895" s="530"/>
      <c r="N895" s="530">
        <v>1</v>
      </c>
      <c r="O895" s="530">
        <v>893.9</v>
      </c>
      <c r="P895" s="544"/>
      <c r="Q895" s="531">
        <v>893.9</v>
      </c>
    </row>
    <row r="896" spans="1:17" ht="14.4" customHeight="1" x14ac:dyDescent="0.3">
      <c r="A896" s="525" t="s">
        <v>2784</v>
      </c>
      <c r="B896" s="526" t="s">
        <v>2194</v>
      </c>
      <c r="C896" s="526" t="s">
        <v>2166</v>
      </c>
      <c r="D896" s="526" t="s">
        <v>2169</v>
      </c>
      <c r="E896" s="526" t="s">
        <v>2170</v>
      </c>
      <c r="F896" s="530"/>
      <c r="G896" s="530"/>
      <c r="H896" s="530"/>
      <c r="I896" s="530"/>
      <c r="J896" s="530"/>
      <c r="K896" s="530"/>
      <c r="L896" s="530"/>
      <c r="M896" s="530"/>
      <c r="N896" s="530">
        <v>1</v>
      </c>
      <c r="O896" s="530">
        <v>893.9</v>
      </c>
      <c r="P896" s="544"/>
      <c r="Q896" s="531">
        <v>893.9</v>
      </c>
    </row>
    <row r="897" spans="1:17" ht="14.4" customHeight="1" x14ac:dyDescent="0.3">
      <c r="A897" s="525" t="s">
        <v>2784</v>
      </c>
      <c r="B897" s="526" t="s">
        <v>2194</v>
      </c>
      <c r="C897" s="526" t="s">
        <v>2166</v>
      </c>
      <c r="D897" s="526" t="s">
        <v>2450</v>
      </c>
      <c r="E897" s="526" t="s">
        <v>2451</v>
      </c>
      <c r="F897" s="530"/>
      <c r="G897" s="530"/>
      <c r="H897" s="530"/>
      <c r="I897" s="530"/>
      <c r="J897" s="530">
        <v>3</v>
      </c>
      <c r="K897" s="530">
        <v>50495.07</v>
      </c>
      <c r="L897" s="530">
        <v>1</v>
      </c>
      <c r="M897" s="530">
        <v>16831.689999999999</v>
      </c>
      <c r="N897" s="530"/>
      <c r="O897" s="530"/>
      <c r="P897" s="544"/>
      <c r="Q897" s="531"/>
    </row>
    <row r="898" spans="1:17" ht="14.4" customHeight="1" x14ac:dyDescent="0.3">
      <c r="A898" s="525" t="s">
        <v>2784</v>
      </c>
      <c r="B898" s="526" t="s">
        <v>2194</v>
      </c>
      <c r="C898" s="526" t="s">
        <v>2166</v>
      </c>
      <c r="D898" s="526" t="s">
        <v>2456</v>
      </c>
      <c r="E898" s="526" t="s">
        <v>2457</v>
      </c>
      <c r="F898" s="530">
        <v>1</v>
      </c>
      <c r="G898" s="530">
        <v>6587.13</v>
      </c>
      <c r="H898" s="530">
        <v>7.1428571428571425E-2</v>
      </c>
      <c r="I898" s="530">
        <v>6587.13</v>
      </c>
      <c r="J898" s="530">
        <v>14</v>
      </c>
      <c r="K898" s="530">
        <v>92219.82</v>
      </c>
      <c r="L898" s="530">
        <v>1</v>
      </c>
      <c r="M898" s="530">
        <v>6587.13</v>
      </c>
      <c r="N898" s="530">
        <v>13</v>
      </c>
      <c r="O898" s="530">
        <v>85632.689999999988</v>
      </c>
      <c r="P898" s="544">
        <v>0.92857142857142838</v>
      </c>
      <c r="Q898" s="531">
        <v>6587.1299999999992</v>
      </c>
    </row>
    <row r="899" spans="1:17" ht="14.4" customHeight="1" x14ac:dyDescent="0.3">
      <c r="A899" s="525" t="s">
        <v>2784</v>
      </c>
      <c r="B899" s="526" t="s">
        <v>2194</v>
      </c>
      <c r="C899" s="526" t="s">
        <v>2166</v>
      </c>
      <c r="D899" s="526" t="s">
        <v>2227</v>
      </c>
      <c r="E899" s="526" t="s">
        <v>2228</v>
      </c>
      <c r="F899" s="530">
        <v>1</v>
      </c>
      <c r="G899" s="530">
        <v>1841.62</v>
      </c>
      <c r="H899" s="530"/>
      <c r="I899" s="530">
        <v>1841.62</v>
      </c>
      <c r="J899" s="530"/>
      <c r="K899" s="530"/>
      <c r="L899" s="530"/>
      <c r="M899" s="530"/>
      <c r="N899" s="530"/>
      <c r="O899" s="530"/>
      <c r="P899" s="544"/>
      <c r="Q899" s="531"/>
    </row>
    <row r="900" spans="1:17" ht="14.4" customHeight="1" x14ac:dyDescent="0.3">
      <c r="A900" s="525" t="s">
        <v>2784</v>
      </c>
      <c r="B900" s="526" t="s">
        <v>2194</v>
      </c>
      <c r="C900" s="526" t="s">
        <v>2166</v>
      </c>
      <c r="D900" s="526" t="s">
        <v>2462</v>
      </c>
      <c r="E900" s="526" t="s">
        <v>2463</v>
      </c>
      <c r="F900" s="530"/>
      <c r="G900" s="530"/>
      <c r="H900" s="530"/>
      <c r="I900" s="530"/>
      <c r="J900" s="530">
        <v>1</v>
      </c>
      <c r="K900" s="530">
        <v>26449.24</v>
      </c>
      <c r="L900" s="530">
        <v>1</v>
      </c>
      <c r="M900" s="530">
        <v>26449.24</v>
      </c>
      <c r="N900" s="530">
        <v>1</v>
      </c>
      <c r="O900" s="530">
        <v>26449.24</v>
      </c>
      <c r="P900" s="544">
        <v>1</v>
      </c>
      <c r="Q900" s="531">
        <v>26449.24</v>
      </c>
    </row>
    <row r="901" spans="1:17" ht="14.4" customHeight="1" x14ac:dyDescent="0.3">
      <c r="A901" s="525" t="s">
        <v>2784</v>
      </c>
      <c r="B901" s="526" t="s">
        <v>2194</v>
      </c>
      <c r="C901" s="526" t="s">
        <v>2166</v>
      </c>
      <c r="D901" s="526" t="s">
        <v>2693</v>
      </c>
      <c r="E901" s="526" t="s">
        <v>2694</v>
      </c>
      <c r="F901" s="530"/>
      <c r="G901" s="530"/>
      <c r="H901" s="530"/>
      <c r="I901" s="530"/>
      <c r="J901" s="530"/>
      <c r="K901" s="530"/>
      <c r="L901" s="530"/>
      <c r="M901" s="530"/>
      <c r="N901" s="530">
        <v>1</v>
      </c>
      <c r="O901" s="530">
        <v>11608.31</v>
      </c>
      <c r="P901" s="544"/>
      <c r="Q901" s="531">
        <v>11608.31</v>
      </c>
    </row>
    <row r="902" spans="1:17" ht="14.4" customHeight="1" x14ac:dyDescent="0.3">
      <c r="A902" s="525" t="s">
        <v>2784</v>
      </c>
      <c r="B902" s="526" t="s">
        <v>2194</v>
      </c>
      <c r="C902" s="526" t="s">
        <v>2166</v>
      </c>
      <c r="D902" s="526" t="s">
        <v>2470</v>
      </c>
      <c r="E902" s="526" t="s">
        <v>2471</v>
      </c>
      <c r="F902" s="530"/>
      <c r="G902" s="530"/>
      <c r="H902" s="530"/>
      <c r="I902" s="530"/>
      <c r="J902" s="530"/>
      <c r="K902" s="530"/>
      <c r="L902" s="530"/>
      <c r="M902" s="530"/>
      <c r="N902" s="530">
        <v>1</v>
      </c>
      <c r="O902" s="530">
        <v>380.86</v>
      </c>
      <c r="P902" s="544"/>
      <c r="Q902" s="531">
        <v>380.86</v>
      </c>
    </row>
    <row r="903" spans="1:17" ht="14.4" customHeight="1" x14ac:dyDescent="0.3">
      <c r="A903" s="525" t="s">
        <v>2784</v>
      </c>
      <c r="B903" s="526" t="s">
        <v>2194</v>
      </c>
      <c r="C903" s="526" t="s">
        <v>2166</v>
      </c>
      <c r="D903" s="526" t="s">
        <v>2650</v>
      </c>
      <c r="E903" s="526" t="s">
        <v>2651</v>
      </c>
      <c r="F903" s="530"/>
      <c r="G903" s="530"/>
      <c r="H903" s="530"/>
      <c r="I903" s="530"/>
      <c r="J903" s="530">
        <v>2</v>
      </c>
      <c r="K903" s="530">
        <v>3094.78</v>
      </c>
      <c r="L903" s="530">
        <v>1</v>
      </c>
      <c r="M903" s="530">
        <v>1547.39</v>
      </c>
      <c r="N903" s="530"/>
      <c r="O903" s="530"/>
      <c r="P903" s="544"/>
      <c r="Q903" s="531"/>
    </row>
    <row r="904" spans="1:17" ht="14.4" customHeight="1" x14ac:dyDescent="0.3">
      <c r="A904" s="525" t="s">
        <v>2784</v>
      </c>
      <c r="B904" s="526" t="s">
        <v>2194</v>
      </c>
      <c r="C904" s="526" t="s">
        <v>2175</v>
      </c>
      <c r="D904" s="526" t="s">
        <v>2243</v>
      </c>
      <c r="E904" s="526" t="s">
        <v>2244</v>
      </c>
      <c r="F904" s="530">
        <v>1</v>
      </c>
      <c r="G904" s="530">
        <v>207</v>
      </c>
      <c r="H904" s="530">
        <v>0.4859154929577465</v>
      </c>
      <c r="I904" s="530">
        <v>207</v>
      </c>
      <c r="J904" s="530">
        <v>2</v>
      </c>
      <c r="K904" s="530">
        <v>426</v>
      </c>
      <c r="L904" s="530">
        <v>1</v>
      </c>
      <c r="M904" s="530">
        <v>213</v>
      </c>
      <c r="N904" s="530">
        <v>2</v>
      </c>
      <c r="O904" s="530">
        <v>426</v>
      </c>
      <c r="P904" s="544">
        <v>1</v>
      </c>
      <c r="Q904" s="531">
        <v>213</v>
      </c>
    </row>
    <row r="905" spans="1:17" ht="14.4" customHeight="1" x14ac:dyDescent="0.3">
      <c r="A905" s="525" t="s">
        <v>2784</v>
      </c>
      <c r="B905" s="526" t="s">
        <v>2194</v>
      </c>
      <c r="C905" s="526" t="s">
        <v>2175</v>
      </c>
      <c r="D905" s="526" t="s">
        <v>2245</v>
      </c>
      <c r="E905" s="526" t="s">
        <v>2246</v>
      </c>
      <c r="F905" s="530">
        <v>2</v>
      </c>
      <c r="G905" s="530">
        <v>302</v>
      </c>
      <c r="H905" s="530">
        <v>0.97419354838709682</v>
      </c>
      <c r="I905" s="530">
        <v>151</v>
      </c>
      <c r="J905" s="530">
        <v>2</v>
      </c>
      <c r="K905" s="530">
        <v>310</v>
      </c>
      <c r="L905" s="530">
        <v>1</v>
      </c>
      <c r="M905" s="530">
        <v>155</v>
      </c>
      <c r="N905" s="530">
        <v>1</v>
      </c>
      <c r="O905" s="530">
        <v>155</v>
      </c>
      <c r="P905" s="544">
        <v>0.5</v>
      </c>
      <c r="Q905" s="531">
        <v>155</v>
      </c>
    </row>
    <row r="906" spans="1:17" ht="14.4" customHeight="1" x14ac:dyDescent="0.3">
      <c r="A906" s="525" t="s">
        <v>2784</v>
      </c>
      <c r="B906" s="526" t="s">
        <v>2194</v>
      </c>
      <c r="C906" s="526" t="s">
        <v>2175</v>
      </c>
      <c r="D906" s="526" t="s">
        <v>2247</v>
      </c>
      <c r="E906" s="526" t="s">
        <v>2248</v>
      </c>
      <c r="F906" s="530">
        <v>2</v>
      </c>
      <c r="G906" s="530">
        <v>366</v>
      </c>
      <c r="H906" s="530">
        <v>0.48930481283422461</v>
      </c>
      <c r="I906" s="530">
        <v>183</v>
      </c>
      <c r="J906" s="530">
        <v>4</v>
      </c>
      <c r="K906" s="530">
        <v>748</v>
      </c>
      <c r="L906" s="530">
        <v>1</v>
      </c>
      <c r="M906" s="530">
        <v>187</v>
      </c>
      <c r="N906" s="530"/>
      <c r="O906" s="530"/>
      <c r="P906" s="544"/>
      <c r="Q906" s="531"/>
    </row>
    <row r="907" spans="1:17" ht="14.4" customHeight="1" x14ac:dyDescent="0.3">
      <c r="A907" s="525" t="s">
        <v>2784</v>
      </c>
      <c r="B907" s="526" t="s">
        <v>2194</v>
      </c>
      <c r="C907" s="526" t="s">
        <v>2175</v>
      </c>
      <c r="D907" s="526" t="s">
        <v>2249</v>
      </c>
      <c r="E907" s="526" t="s">
        <v>2250</v>
      </c>
      <c r="F907" s="530">
        <v>5</v>
      </c>
      <c r="G907" s="530">
        <v>625</v>
      </c>
      <c r="H907" s="530">
        <v>2.44140625</v>
      </c>
      <c r="I907" s="530">
        <v>125</v>
      </c>
      <c r="J907" s="530">
        <v>2</v>
      </c>
      <c r="K907" s="530">
        <v>256</v>
      </c>
      <c r="L907" s="530">
        <v>1</v>
      </c>
      <c r="M907" s="530">
        <v>128</v>
      </c>
      <c r="N907" s="530"/>
      <c r="O907" s="530"/>
      <c r="P907" s="544"/>
      <c r="Q907" s="531"/>
    </row>
    <row r="908" spans="1:17" ht="14.4" customHeight="1" x14ac:dyDescent="0.3">
      <c r="A908" s="525" t="s">
        <v>2784</v>
      </c>
      <c r="B908" s="526" t="s">
        <v>2194</v>
      </c>
      <c r="C908" s="526" t="s">
        <v>2175</v>
      </c>
      <c r="D908" s="526" t="s">
        <v>2251</v>
      </c>
      <c r="E908" s="526" t="s">
        <v>2252</v>
      </c>
      <c r="F908" s="530">
        <v>1</v>
      </c>
      <c r="G908" s="530">
        <v>219</v>
      </c>
      <c r="H908" s="530">
        <v>0.19641255605381167</v>
      </c>
      <c r="I908" s="530">
        <v>219</v>
      </c>
      <c r="J908" s="530">
        <v>5</v>
      </c>
      <c r="K908" s="530">
        <v>1115</v>
      </c>
      <c r="L908" s="530">
        <v>1</v>
      </c>
      <c r="M908" s="530">
        <v>223</v>
      </c>
      <c r="N908" s="530">
        <v>2</v>
      </c>
      <c r="O908" s="530">
        <v>446</v>
      </c>
      <c r="P908" s="544">
        <v>0.4</v>
      </c>
      <c r="Q908" s="531">
        <v>223</v>
      </c>
    </row>
    <row r="909" spans="1:17" ht="14.4" customHeight="1" x14ac:dyDescent="0.3">
      <c r="A909" s="525" t="s">
        <v>2784</v>
      </c>
      <c r="B909" s="526" t="s">
        <v>2194</v>
      </c>
      <c r="C909" s="526" t="s">
        <v>2175</v>
      </c>
      <c r="D909" s="526" t="s">
        <v>2253</v>
      </c>
      <c r="E909" s="526" t="s">
        <v>2254</v>
      </c>
      <c r="F909" s="530">
        <v>1</v>
      </c>
      <c r="G909" s="530">
        <v>219</v>
      </c>
      <c r="H909" s="530"/>
      <c r="I909" s="530">
        <v>219</v>
      </c>
      <c r="J909" s="530"/>
      <c r="K909" s="530"/>
      <c r="L909" s="530"/>
      <c r="M909" s="530"/>
      <c r="N909" s="530"/>
      <c r="O909" s="530"/>
      <c r="P909" s="544"/>
      <c r="Q909" s="531"/>
    </row>
    <row r="910" spans="1:17" ht="14.4" customHeight="1" x14ac:dyDescent="0.3">
      <c r="A910" s="525" t="s">
        <v>2784</v>
      </c>
      <c r="B910" s="526" t="s">
        <v>2194</v>
      </c>
      <c r="C910" s="526" t="s">
        <v>2175</v>
      </c>
      <c r="D910" s="526" t="s">
        <v>2257</v>
      </c>
      <c r="E910" s="526" t="s">
        <v>2258</v>
      </c>
      <c r="F910" s="530">
        <v>22</v>
      </c>
      <c r="G910" s="530">
        <v>4862</v>
      </c>
      <c r="H910" s="530">
        <v>1.8007407407407408</v>
      </c>
      <c r="I910" s="530">
        <v>221</v>
      </c>
      <c r="J910" s="530">
        <v>12</v>
      </c>
      <c r="K910" s="530">
        <v>2700</v>
      </c>
      <c r="L910" s="530">
        <v>1</v>
      </c>
      <c r="M910" s="530">
        <v>225</v>
      </c>
      <c r="N910" s="530">
        <v>18</v>
      </c>
      <c r="O910" s="530">
        <v>4050</v>
      </c>
      <c r="P910" s="544">
        <v>1.5</v>
      </c>
      <c r="Q910" s="531">
        <v>225</v>
      </c>
    </row>
    <row r="911" spans="1:17" ht="14.4" customHeight="1" x14ac:dyDescent="0.3">
      <c r="A911" s="525" t="s">
        <v>2784</v>
      </c>
      <c r="B911" s="526" t="s">
        <v>2194</v>
      </c>
      <c r="C911" s="526" t="s">
        <v>2175</v>
      </c>
      <c r="D911" s="526" t="s">
        <v>2267</v>
      </c>
      <c r="E911" s="526" t="s">
        <v>2268</v>
      </c>
      <c r="F911" s="530"/>
      <c r="G911" s="530"/>
      <c r="H911" s="530"/>
      <c r="I911" s="530"/>
      <c r="J911" s="530">
        <v>1</v>
      </c>
      <c r="K911" s="530">
        <v>484</v>
      </c>
      <c r="L911" s="530">
        <v>1</v>
      </c>
      <c r="M911" s="530">
        <v>484</v>
      </c>
      <c r="N911" s="530"/>
      <c r="O911" s="530"/>
      <c r="P911" s="544"/>
      <c r="Q911" s="531"/>
    </row>
    <row r="912" spans="1:17" ht="14.4" customHeight="1" x14ac:dyDescent="0.3">
      <c r="A912" s="525" t="s">
        <v>2784</v>
      </c>
      <c r="B912" s="526" t="s">
        <v>2194</v>
      </c>
      <c r="C912" s="526" t="s">
        <v>2175</v>
      </c>
      <c r="D912" s="526" t="s">
        <v>2271</v>
      </c>
      <c r="E912" s="526" t="s">
        <v>2272</v>
      </c>
      <c r="F912" s="530">
        <v>5</v>
      </c>
      <c r="G912" s="530">
        <v>1650</v>
      </c>
      <c r="H912" s="530">
        <v>4.7277936962750715</v>
      </c>
      <c r="I912" s="530">
        <v>330</v>
      </c>
      <c r="J912" s="530">
        <v>1</v>
      </c>
      <c r="K912" s="530">
        <v>349</v>
      </c>
      <c r="L912" s="530">
        <v>1</v>
      </c>
      <c r="M912" s="530">
        <v>349</v>
      </c>
      <c r="N912" s="530">
        <v>4</v>
      </c>
      <c r="O912" s="530">
        <v>1400</v>
      </c>
      <c r="P912" s="544">
        <v>4.0114613180515759</v>
      </c>
      <c r="Q912" s="531">
        <v>350</v>
      </c>
    </row>
    <row r="913" spans="1:17" ht="14.4" customHeight="1" x14ac:dyDescent="0.3">
      <c r="A913" s="525" t="s">
        <v>2784</v>
      </c>
      <c r="B913" s="526" t="s">
        <v>2194</v>
      </c>
      <c r="C913" s="526" t="s">
        <v>2175</v>
      </c>
      <c r="D913" s="526" t="s">
        <v>2500</v>
      </c>
      <c r="E913" s="526" t="s">
        <v>2501</v>
      </c>
      <c r="F913" s="530"/>
      <c r="G913" s="530"/>
      <c r="H913" s="530"/>
      <c r="I913" s="530"/>
      <c r="J913" s="530">
        <v>1</v>
      </c>
      <c r="K913" s="530">
        <v>4576</v>
      </c>
      <c r="L913" s="530">
        <v>1</v>
      </c>
      <c r="M913" s="530">
        <v>4576</v>
      </c>
      <c r="N913" s="530">
        <v>1</v>
      </c>
      <c r="O913" s="530">
        <v>4576</v>
      </c>
      <c r="P913" s="544">
        <v>1</v>
      </c>
      <c r="Q913" s="531">
        <v>4576</v>
      </c>
    </row>
    <row r="914" spans="1:17" ht="14.4" customHeight="1" x14ac:dyDescent="0.3">
      <c r="A914" s="525" t="s">
        <v>2784</v>
      </c>
      <c r="B914" s="526" t="s">
        <v>2194</v>
      </c>
      <c r="C914" s="526" t="s">
        <v>2175</v>
      </c>
      <c r="D914" s="526" t="s">
        <v>2502</v>
      </c>
      <c r="E914" s="526" t="s">
        <v>2503</v>
      </c>
      <c r="F914" s="530">
        <v>1</v>
      </c>
      <c r="G914" s="530">
        <v>4139</v>
      </c>
      <c r="H914" s="530">
        <v>0.11044401750453624</v>
      </c>
      <c r="I914" s="530">
        <v>4139</v>
      </c>
      <c r="J914" s="530">
        <v>9</v>
      </c>
      <c r="K914" s="530">
        <v>37476</v>
      </c>
      <c r="L914" s="530">
        <v>1</v>
      </c>
      <c r="M914" s="530">
        <v>4164</v>
      </c>
      <c r="N914" s="530">
        <v>7</v>
      </c>
      <c r="O914" s="530">
        <v>29148</v>
      </c>
      <c r="P914" s="544">
        <v>0.77777777777777779</v>
      </c>
      <c r="Q914" s="531">
        <v>4164</v>
      </c>
    </row>
    <row r="915" spans="1:17" ht="14.4" customHeight="1" x14ac:dyDescent="0.3">
      <c r="A915" s="525" t="s">
        <v>2784</v>
      </c>
      <c r="B915" s="526" t="s">
        <v>2194</v>
      </c>
      <c r="C915" s="526" t="s">
        <v>2175</v>
      </c>
      <c r="D915" s="526" t="s">
        <v>2512</v>
      </c>
      <c r="E915" s="526" t="s">
        <v>2513</v>
      </c>
      <c r="F915" s="530">
        <v>2</v>
      </c>
      <c r="G915" s="530">
        <v>7648</v>
      </c>
      <c r="H915" s="530">
        <v>0.10428142896100355</v>
      </c>
      <c r="I915" s="530">
        <v>3824</v>
      </c>
      <c r="J915" s="530">
        <v>19</v>
      </c>
      <c r="K915" s="530">
        <v>73340</v>
      </c>
      <c r="L915" s="530">
        <v>1</v>
      </c>
      <c r="M915" s="530">
        <v>3860</v>
      </c>
      <c r="N915" s="530">
        <v>15</v>
      </c>
      <c r="O915" s="530">
        <v>57900</v>
      </c>
      <c r="P915" s="544">
        <v>0.78947368421052633</v>
      </c>
      <c r="Q915" s="531">
        <v>3860</v>
      </c>
    </row>
    <row r="916" spans="1:17" ht="14.4" customHeight="1" x14ac:dyDescent="0.3">
      <c r="A916" s="525" t="s">
        <v>2784</v>
      </c>
      <c r="B916" s="526" t="s">
        <v>2194</v>
      </c>
      <c r="C916" s="526" t="s">
        <v>2175</v>
      </c>
      <c r="D916" s="526" t="s">
        <v>2514</v>
      </c>
      <c r="E916" s="526" t="s">
        <v>2515</v>
      </c>
      <c r="F916" s="530">
        <v>1</v>
      </c>
      <c r="G916" s="530">
        <v>5162</v>
      </c>
      <c r="H916" s="530"/>
      <c r="I916" s="530">
        <v>5162</v>
      </c>
      <c r="J916" s="530"/>
      <c r="K916" s="530"/>
      <c r="L916" s="530"/>
      <c r="M916" s="530"/>
      <c r="N916" s="530"/>
      <c r="O916" s="530"/>
      <c r="P916" s="544"/>
      <c r="Q916" s="531"/>
    </row>
    <row r="917" spans="1:17" ht="14.4" customHeight="1" x14ac:dyDescent="0.3">
      <c r="A917" s="525" t="s">
        <v>2784</v>
      </c>
      <c r="B917" s="526" t="s">
        <v>2194</v>
      </c>
      <c r="C917" s="526" t="s">
        <v>2175</v>
      </c>
      <c r="D917" s="526" t="s">
        <v>2281</v>
      </c>
      <c r="E917" s="526" t="s">
        <v>2282</v>
      </c>
      <c r="F917" s="530">
        <v>7</v>
      </c>
      <c r="G917" s="530">
        <v>8967</v>
      </c>
      <c r="H917" s="530">
        <v>0.57791956689868518</v>
      </c>
      <c r="I917" s="530">
        <v>1281</v>
      </c>
      <c r="J917" s="530">
        <v>12</v>
      </c>
      <c r="K917" s="530">
        <v>15516</v>
      </c>
      <c r="L917" s="530">
        <v>1</v>
      </c>
      <c r="M917" s="530">
        <v>1293</v>
      </c>
      <c r="N917" s="530">
        <v>11</v>
      </c>
      <c r="O917" s="530">
        <v>14234</v>
      </c>
      <c r="P917" s="544">
        <v>0.9173756122712039</v>
      </c>
      <c r="Q917" s="531">
        <v>1294</v>
      </c>
    </row>
    <row r="918" spans="1:17" ht="14.4" customHeight="1" x14ac:dyDescent="0.3">
      <c r="A918" s="525" t="s">
        <v>2784</v>
      </c>
      <c r="B918" s="526" t="s">
        <v>2194</v>
      </c>
      <c r="C918" s="526" t="s">
        <v>2175</v>
      </c>
      <c r="D918" s="526" t="s">
        <v>2283</v>
      </c>
      <c r="E918" s="526" t="s">
        <v>2284</v>
      </c>
      <c r="F918" s="530">
        <v>3</v>
      </c>
      <c r="G918" s="530">
        <v>3501</v>
      </c>
      <c r="H918" s="530">
        <v>0.29745114698385727</v>
      </c>
      <c r="I918" s="530">
        <v>1167</v>
      </c>
      <c r="J918" s="530">
        <v>10</v>
      </c>
      <c r="K918" s="530">
        <v>11770</v>
      </c>
      <c r="L918" s="530">
        <v>1</v>
      </c>
      <c r="M918" s="530">
        <v>1177</v>
      </c>
      <c r="N918" s="530">
        <v>9</v>
      </c>
      <c r="O918" s="530">
        <v>10602</v>
      </c>
      <c r="P918" s="544">
        <v>0.90076465590484278</v>
      </c>
      <c r="Q918" s="531">
        <v>1178</v>
      </c>
    </row>
    <row r="919" spans="1:17" ht="14.4" customHeight="1" x14ac:dyDescent="0.3">
      <c r="A919" s="525" t="s">
        <v>2784</v>
      </c>
      <c r="B919" s="526" t="s">
        <v>2194</v>
      </c>
      <c r="C919" s="526" t="s">
        <v>2175</v>
      </c>
      <c r="D919" s="526" t="s">
        <v>2285</v>
      </c>
      <c r="E919" s="526" t="s">
        <v>2286</v>
      </c>
      <c r="F919" s="530">
        <v>1</v>
      </c>
      <c r="G919" s="530">
        <v>5076</v>
      </c>
      <c r="H919" s="530">
        <v>0.19685863874345549</v>
      </c>
      <c r="I919" s="530">
        <v>5076</v>
      </c>
      <c r="J919" s="530">
        <v>5</v>
      </c>
      <c r="K919" s="530">
        <v>25785</v>
      </c>
      <c r="L919" s="530">
        <v>1</v>
      </c>
      <c r="M919" s="530">
        <v>5157</v>
      </c>
      <c r="N919" s="530">
        <v>11</v>
      </c>
      <c r="O919" s="530">
        <v>56727</v>
      </c>
      <c r="P919" s="544">
        <v>2.2000000000000002</v>
      </c>
      <c r="Q919" s="531">
        <v>5157</v>
      </c>
    </row>
    <row r="920" spans="1:17" ht="14.4" customHeight="1" x14ac:dyDescent="0.3">
      <c r="A920" s="525" t="s">
        <v>2784</v>
      </c>
      <c r="B920" s="526" t="s">
        <v>2194</v>
      </c>
      <c r="C920" s="526" t="s">
        <v>2175</v>
      </c>
      <c r="D920" s="526" t="s">
        <v>2289</v>
      </c>
      <c r="E920" s="526" t="s">
        <v>2290</v>
      </c>
      <c r="F920" s="530"/>
      <c r="G920" s="530"/>
      <c r="H920" s="530"/>
      <c r="I920" s="530"/>
      <c r="J920" s="530"/>
      <c r="K920" s="530"/>
      <c r="L920" s="530"/>
      <c r="M920" s="530"/>
      <c r="N920" s="530">
        <v>4</v>
      </c>
      <c r="O920" s="530">
        <v>22480</v>
      </c>
      <c r="P920" s="544"/>
      <c r="Q920" s="531">
        <v>5620</v>
      </c>
    </row>
    <row r="921" spans="1:17" ht="14.4" customHeight="1" x14ac:dyDescent="0.3">
      <c r="A921" s="525" t="s">
        <v>2784</v>
      </c>
      <c r="B921" s="526" t="s">
        <v>2194</v>
      </c>
      <c r="C921" s="526" t="s">
        <v>2175</v>
      </c>
      <c r="D921" s="526" t="s">
        <v>2295</v>
      </c>
      <c r="E921" s="526" t="s">
        <v>2296</v>
      </c>
      <c r="F921" s="530">
        <v>43</v>
      </c>
      <c r="G921" s="530">
        <v>7525</v>
      </c>
      <c r="H921" s="530">
        <v>0.85028248587570621</v>
      </c>
      <c r="I921" s="530">
        <v>175</v>
      </c>
      <c r="J921" s="530">
        <v>50</v>
      </c>
      <c r="K921" s="530">
        <v>8850</v>
      </c>
      <c r="L921" s="530">
        <v>1</v>
      </c>
      <c r="M921" s="530">
        <v>177</v>
      </c>
      <c r="N921" s="530">
        <v>55</v>
      </c>
      <c r="O921" s="530">
        <v>9735</v>
      </c>
      <c r="P921" s="544">
        <v>1.1000000000000001</v>
      </c>
      <c r="Q921" s="531">
        <v>177</v>
      </c>
    </row>
    <row r="922" spans="1:17" ht="14.4" customHeight="1" x14ac:dyDescent="0.3">
      <c r="A922" s="525" t="s">
        <v>2784</v>
      </c>
      <c r="B922" s="526" t="s">
        <v>2194</v>
      </c>
      <c r="C922" s="526" t="s">
        <v>2175</v>
      </c>
      <c r="D922" s="526" t="s">
        <v>2297</v>
      </c>
      <c r="E922" s="526" t="s">
        <v>2298</v>
      </c>
      <c r="F922" s="530">
        <v>8</v>
      </c>
      <c r="G922" s="530">
        <v>16008</v>
      </c>
      <c r="H922" s="530">
        <v>0.78164062499999998</v>
      </c>
      <c r="I922" s="530">
        <v>2001</v>
      </c>
      <c r="J922" s="530">
        <v>10</v>
      </c>
      <c r="K922" s="530">
        <v>20480</v>
      </c>
      <c r="L922" s="530">
        <v>1</v>
      </c>
      <c r="M922" s="530">
        <v>2048</v>
      </c>
      <c r="N922" s="530">
        <v>4</v>
      </c>
      <c r="O922" s="530">
        <v>8196</v>
      </c>
      <c r="P922" s="544">
        <v>0.40019531250000001</v>
      </c>
      <c r="Q922" s="531">
        <v>2049</v>
      </c>
    </row>
    <row r="923" spans="1:17" ht="14.4" customHeight="1" x14ac:dyDescent="0.3">
      <c r="A923" s="525" t="s">
        <v>2784</v>
      </c>
      <c r="B923" s="526" t="s">
        <v>2194</v>
      </c>
      <c r="C923" s="526" t="s">
        <v>2175</v>
      </c>
      <c r="D923" s="526" t="s">
        <v>2303</v>
      </c>
      <c r="E923" s="526" t="s">
        <v>2304</v>
      </c>
      <c r="F923" s="530"/>
      <c r="G923" s="530"/>
      <c r="H923" s="530"/>
      <c r="I923" s="530"/>
      <c r="J923" s="530">
        <v>2</v>
      </c>
      <c r="K923" s="530">
        <v>5472</v>
      </c>
      <c r="L923" s="530">
        <v>1</v>
      </c>
      <c r="M923" s="530">
        <v>2736</v>
      </c>
      <c r="N923" s="530">
        <v>1</v>
      </c>
      <c r="O923" s="530">
        <v>2737</v>
      </c>
      <c r="P923" s="544">
        <v>0.5001827485380117</v>
      </c>
      <c r="Q923" s="531">
        <v>2737</v>
      </c>
    </row>
    <row r="924" spans="1:17" ht="14.4" customHeight="1" x14ac:dyDescent="0.3">
      <c r="A924" s="525" t="s">
        <v>2784</v>
      </c>
      <c r="B924" s="526" t="s">
        <v>2194</v>
      </c>
      <c r="C924" s="526" t="s">
        <v>2175</v>
      </c>
      <c r="D924" s="526" t="s">
        <v>2305</v>
      </c>
      <c r="E924" s="526" t="s">
        <v>2306</v>
      </c>
      <c r="F924" s="530">
        <v>1</v>
      </c>
      <c r="G924" s="530">
        <v>5188</v>
      </c>
      <c r="H924" s="530">
        <v>0.12307838299487568</v>
      </c>
      <c r="I924" s="530">
        <v>5188</v>
      </c>
      <c r="J924" s="530">
        <v>8</v>
      </c>
      <c r="K924" s="530">
        <v>42152</v>
      </c>
      <c r="L924" s="530">
        <v>1</v>
      </c>
      <c r="M924" s="530">
        <v>5269</v>
      </c>
      <c r="N924" s="530">
        <v>8</v>
      </c>
      <c r="O924" s="530">
        <v>42152</v>
      </c>
      <c r="P924" s="544">
        <v>1</v>
      </c>
      <c r="Q924" s="531">
        <v>5269</v>
      </c>
    </row>
    <row r="925" spans="1:17" ht="14.4" customHeight="1" x14ac:dyDescent="0.3">
      <c r="A925" s="525" t="s">
        <v>2784</v>
      </c>
      <c r="B925" s="526" t="s">
        <v>2194</v>
      </c>
      <c r="C925" s="526" t="s">
        <v>2175</v>
      </c>
      <c r="D925" s="526" t="s">
        <v>2313</v>
      </c>
      <c r="E925" s="526" t="s">
        <v>2314</v>
      </c>
      <c r="F925" s="530">
        <v>2</v>
      </c>
      <c r="G925" s="530">
        <v>302</v>
      </c>
      <c r="H925" s="530">
        <v>1.9483870967741936</v>
      </c>
      <c r="I925" s="530">
        <v>151</v>
      </c>
      <c r="J925" s="530">
        <v>1</v>
      </c>
      <c r="K925" s="530">
        <v>155</v>
      </c>
      <c r="L925" s="530">
        <v>1</v>
      </c>
      <c r="M925" s="530">
        <v>155</v>
      </c>
      <c r="N925" s="530"/>
      <c r="O925" s="530"/>
      <c r="P925" s="544"/>
      <c r="Q925" s="531"/>
    </row>
    <row r="926" spans="1:17" ht="14.4" customHeight="1" x14ac:dyDescent="0.3">
      <c r="A926" s="525" t="s">
        <v>2784</v>
      </c>
      <c r="B926" s="526" t="s">
        <v>2194</v>
      </c>
      <c r="C926" s="526" t="s">
        <v>2175</v>
      </c>
      <c r="D926" s="526" t="s">
        <v>2317</v>
      </c>
      <c r="E926" s="526" t="s">
        <v>2318</v>
      </c>
      <c r="F926" s="530">
        <v>28</v>
      </c>
      <c r="G926" s="530">
        <v>5600</v>
      </c>
      <c r="H926" s="530">
        <v>2.7450980392156863</v>
      </c>
      <c r="I926" s="530">
        <v>200</v>
      </c>
      <c r="J926" s="530">
        <v>10</v>
      </c>
      <c r="K926" s="530">
        <v>2040</v>
      </c>
      <c r="L926" s="530">
        <v>1</v>
      </c>
      <c r="M926" s="530">
        <v>204</v>
      </c>
      <c r="N926" s="530">
        <v>5</v>
      </c>
      <c r="O926" s="530">
        <v>1020</v>
      </c>
      <c r="P926" s="544">
        <v>0.5</v>
      </c>
      <c r="Q926" s="531">
        <v>204</v>
      </c>
    </row>
    <row r="927" spans="1:17" ht="14.4" customHeight="1" x14ac:dyDescent="0.3">
      <c r="A927" s="525" t="s">
        <v>2784</v>
      </c>
      <c r="B927" s="526" t="s">
        <v>2194</v>
      </c>
      <c r="C927" s="526" t="s">
        <v>2175</v>
      </c>
      <c r="D927" s="526" t="s">
        <v>2323</v>
      </c>
      <c r="E927" s="526" t="s">
        <v>2324</v>
      </c>
      <c r="F927" s="530"/>
      <c r="G927" s="530"/>
      <c r="H927" s="530"/>
      <c r="I927" s="530"/>
      <c r="J927" s="530">
        <v>3</v>
      </c>
      <c r="K927" s="530">
        <v>489</v>
      </c>
      <c r="L927" s="530">
        <v>1</v>
      </c>
      <c r="M927" s="530">
        <v>163</v>
      </c>
      <c r="N927" s="530">
        <v>1</v>
      </c>
      <c r="O927" s="530">
        <v>163</v>
      </c>
      <c r="P927" s="544">
        <v>0.33333333333333331</v>
      </c>
      <c r="Q927" s="531">
        <v>163</v>
      </c>
    </row>
    <row r="928" spans="1:17" ht="14.4" customHeight="1" x14ac:dyDescent="0.3">
      <c r="A928" s="525" t="s">
        <v>2784</v>
      </c>
      <c r="B928" s="526" t="s">
        <v>2194</v>
      </c>
      <c r="C928" s="526" t="s">
        <v>2175</v>
      </c>
      <c r="D928" s="526" t="s">
        <v>2327</v>
      </c>
      <c r="E928" s="526" t="s">
        <v>2328</v>
      </c>
      <c r="F928" s="530">
        <v>17</v>
      </c>
      <c r="G928" s="530">
        <v>36091</v>
      </c>
      <c r="H928" s="530">
        <v>1.3962782420303312</v>
      </c>
      <c r="I928" s="530">
        <v>2123</v>
      </c>
      <c r="J928" s="530">
        <v>12</v>
      </c>
      <c r="K928" s="530">
        <v>25848</v>
      </c>
      <c r="L928" s="530">
        <v>1</v>
      </c>
      <c r="M928" s="530">
        <v>2154</v>
      </c>
      <c r="N928" s="530">
        <v>18</v>
      </c>
      <c r="O928" s="530">
        <v>38790</v>
      </c>
      <c r="P928" s="544">
        <v>1.5006963788300836</v>
      </c>
      <c r="Q928" s="531">
        <v>2155</v>
      </c>
    </row>
    <row r="929" spans="1:17" ht="14.4" customHeight="1" x14ac:dyDescent="0.3">
      <c r="A929" s="525" t="s">
        <v>2784</v>
      </c>
      <c r="B929" s="526" t="s">
        <v>2194</v>
      </c>
      <c r="C929" s="526" t="s">
        <v>2175</v>
      </c>
      <c r="D929" s="526" t="s">
        <v>2524</v>
      </c>
      <c r="E929" s="526" t="s">
        <v>2513</v>
      </c>
      <c r="F929" s="530">
        <v>2</v>
      </c>
      <c r="G929" s="530">
        <v>3738</v>
      </c>
      <c r="H929" s="530">
        <v>9.8993644067796607E-2</v>
      </c>
      <c r="I929" s="530">
        <v>1869</v>
      </c>
      <c r="J929" s="530">
        <v>20</v>
      </c>
      <c r="K929" s="530">
        <v>37760</v>
      </c>
      <c r="L929" s="530">
        <v>1</v>
      </c>
      <c r="M929" s="530">
        <v>1888</v>
      </c>
      <c r="N929" s="530">
        <v>18</v>
      </c>
      <c r="O929" s="530">
        <v>34002</v>
      </c>
      <c r="P929" s="544">
        <v>0.90047669491525428</v>
      </c>
      <c r="Q929" s="531">
        <v>1889</v>
      </c>
    </row>
    <row r="930" spans="1:17" ht="14.4" customHeight="1" x14ac:dyDescent="0.3">
      <c r="A930" s="525" t="s">
        <v>2784</v>
      </c>
      <c r="B930" s="526" t="s">
        <v>2194</v>
      </c>
      <c r="C930" s="526" t="s">
        <v>2175</v>
      </c>
      <c r="D930" s="526" t="s">
        <v>2525</v>
      </c>
      <c r="E930" s="526" t="s">
        <v>2526</v>
      </c>
      <c r="F930" s="530"/>
      <c r="G930" s="530"/>
      <c r="H930" s="530"/>
      <c r="I930" s="530"/>
      <c r="J930" s="530"/>
      <c r="K930" s="530"/>
      <c r="L930" s="530"/>
      <c r="M930" s="530"/>
      <c r="N930" s="530">
        <v>1</v>
      </c>
      <c r="O930" s="530">
        <v>9838</v>
      </c>
      <c r="P930" s="544"/>
      <c r="Q930" s="531">
        <v>9838</v>
      </c>
    </row>
    <row r="931" spans="1:17" ht="14.4" customHeight="1" x14ac:dyDescent="0.3">
      <c r="A931" s="525" t="s">
        <v>2784</v>
      </c>
      <c r="B931" s="526" t="s">
        <v>2194</v>
      </c>
      <c r="C931" s="526" t="s">
        <v>2175</v>
      </c>
      <c r="D931" s="526" t="s">
        <v>2335</v>
      </c>
      <c r="E931" s="526" t="s">
        <v>2336</v>
      </c>
      <c r="F931" s="530">
        <v>1</v>
      </c>
      <c r="G931" s="530">
        <v>8399</v>
      </c>
      <c r="H931" s="530">
        <v>6.2056685187374394E-2</v>
      </c>
      <c r="I931" s="530">
        <v>8399</v>
      </c>
      <c r="J931" s="530">
        <v>16</v>
      </c>
      <c r="K931" s="530">
        <v>135344</v>
      </c>
      <c r="L931" s="530">
        <v>1</v>
      </c>
      <c r="M931" s="530">
        <v>8459</v>
      </c>
      <c r="N931" s="530">
        <v>17</v>
      </c>
      <c r="O931" s="530">
        <v>143820</v>
      </c>
      <c r="P931" s="544">
        <v>1.0626256058635772</v>
      </c>
      <c r="Q931" s="531">
        <v>8460</v>
      </c>
    </row>
    <row r="932" spans="1:17" ht="14.4" customHeight="1" x14ac:dyDescent="0.3">
      <c r="A932" s="525" t="s">
        <v>2784</v>
      </c>
      <c r="B932" s="526" t="s">
        <v>2194</v>
      </c>
      <c r="C932" s="526" t="s">
        <v>2175</v>
      </c>
      <c r="D932" s="526" t="s">
        <v>2339</v>
      </c>
      <c r="E932" s="526" t="s">
        <v>2340</v>
      </c>
      <c r="F932" s="530">
        <v>1</v>
      </c>
      <c r="G932" s="530">
        <v>2005</v>
      </c>
      <c r="H932" s="530"/>
      <c r="I932" s="530">
        <v>2005</v>
      </c>
      <c r="J932" s="530"/>
      <c r="K932" s="530"/>
      <c r="L932" s="530"/>
      <c r="M932" s="530"/>
      <c r="N932" s="530"/>
      <c r="O932" s="530"/>
      <c r="P932" s="544"/>
      <c r="Q932" s="531"/>
    </row>
    <row r="933" spans="1:17" ht="14.4" customHeight="1" x14ac:dyDescent="0.3">
      <c r="A933" s="525" t="s">
        <v>2784</v>
      </c>
      <c r="B933" s="526" t="s">
        <v>2194</v>
      </c>
      <c r="C933" s="526" t="s">
        <v>2175</v>
      </c>
      <c r="D933" s="526" t="s">
        <v>2349</v>
      </c>
      <c r="E933" s="526" t="s">
        <v>2350</v>
      </c>
      <c r="F933" s="530"/>
      <c r="G933" s="530"/>
      <c r="H933" s="530"/>
      <c r="I933" s="530"/>
      <c r="J933" s="530"/>
      <c r="K933" s="530"/>
      <c r="L933" s="530"/>
      <c r="M933" s="530"/>
      <c r="N933" s="530">
        <v>2</v>
      </c>
      <c r="O933" s="530">
        <v>704</v>
      </c>
      <c r="P933" s="544"/>
      <c r="Q933" s="531">
        <v>352</v>
      </c>
    </row>
    <row r="934" spans="1:17" ht="14.4" customHeight="1" x14ac:dyDescent="0.3">
      <c r="A934" s="525" t="s">
        <v>2162</v>
      </c>
      <c r="B934" s="526" t="s">
        <v>2194</v>
      </c>
      <c r="C934" s="526" t="s">
        <v>2164</v>
      </c>
      <c r="D934" s="526" t="s">
        <v>2198</v>
      </c>
      <c r="E934" s="526" t="s">
        <v>633</v>
      </c>
      <c r="F934" s="530">
        <v>0.09</v>
      </c>
      <c r="G934" s="530">
        <v>444.93</v>
      </c>
      <c r="H934" s="530">
        <v>4.5006069188751772</v>
      </c>
      <c r="I934" s="530">
        <v>4943.666666666667</v>
      </c>
      <c r="J934" s="530">
        <v>0.02</v>
      </c>
      <c r="K934" s="530">
        <v>98.86</v>
      </c>
      <c r="L934" s="530">
        <v>1</v>
      </c>
      <c r="M934" s="530">
        <v>4943</v>
      </c>
      <c r="N934" s="530">
        <v>0.12000000000000001</v>
      </c>
      <c r="O934" s="530">
        <v>593.26</v>
      </c>
      <c r="P934" s="544">
        <v>6.0010115314586283</v>
      </c>
      <c r="Q934" s="531">
        <v>4943.833333333333</v>
      </c>
    </row>
    <row r="935" spans="1:17" ht="14.4" customHeight="1" x14ac:dyDescent="0.3">
      <c r="A935" s="525" t="s">
        <v>2162</v>
      </c>
      <c r="B935" s="526" t="s">
        <v>2194</v>
      </c>
      <c r="C935" s="526" t="s">
        <v>2164</v>
      </c>
      <c r="D935" s="526" t="s">
        <v>2200</v>
      </c>
      <c r="E935" s="526" t="s">
        <v>633</v>
      </c>
      <c r="F935" s="530"/>
      <c r="G935" s="530"/>
      <c r="H935" s="530"/>
      <c r="I935" s="530"/>
      <c r="J935" s="530">
        <v>0.02</v>
      </c>
      <c r="K935" s="530">
        <v>197.74</v>
      </c>
      <c r="L935" s="530">
        <v>1</v>
      </c>
      <c r="M935" s="530">
        <v>9887</v>
      </c>
      <c r="N935" s="530"/>
      <c r="O935" s="530"/>
      <c r="P935" s="544"/>
      <c r="Q935" s="531"/>
    </row>
    <row r="936" spans="1:17" ht="14.4" customHeight="1" x14ac:dyDescent="0.3">
      <c r="A936" s="525" t="s">
        <v>2162</v>
      </c>
      <c r="B936" s="526" t="s">
        <v>2194</v>
      </c>
      <c r="C936" s="526" t="s">
        <v>2164</v>
      </c>
      <c r="D936" s="526" t="s">
        <v>2201</v>
      </c>
      <c r="E936" s="526" t="s">
        <v>2202</v>
      </c>
      <c r="F936" s="530"/>
      <c r="G936" s="530"/>
      <c r="H936" s="530"/>
      <c r="I936" s="530"/>
      <c r="J936" s="530"/>
      <c r="K936" s="530"/>
      <c r="L936" s="530"/>
      <c r="M936" s="530"/>
      <c r="N936" s="530">
        <v>0.03</v>
      </c>
      <c r="O936" s="530">
        <v>144.69</v>
      </c>
      <c r="P936" s="544"/>
      <c r="Q936" s="531">
        <v>4823</v>
      </c>
    </row>
    <row r="937" spans="1:17" ht="14.4" customHeight="1" x14ac:dyDescent="0.3">
      <c r="A937" s="525" t="s">
        <v>2162</v>
      </c>
      <c r="B937" s="526" t="s">
        <v>2194</v>
      </c>
      <c r="C937" s="526" t="s">
        <v>2164</v>
      </c>
      <c r="D937" s="526" t="s">
        <v>2203</v>
      </c>
      <c r="E937" s="526" t="s">
        <v>633</v>
      </c>
      <c r="F937" s="530">
        <v>0.02</v>
      </c>
      <c r="G937" s="530">
        <v>98.87</v>
      </c>
      <c r="H937" s="530"/>
      <c r="I937" s="530">
        <v>4943.5</v>
      </c>
      <c r="J937" s="530"/>
      <c r="K937" s="530"/>
      <c r="L937" s="530"/>
      <c r="M937" s="530"/>
      <c r="N937" s="530">
        <v>0.05</v>
      </c>
      <c r="O937" s="530">
        <v>247.19</v>
      </c>
      <c r="P937" s="544"/>
      <c r="Q937" s="531">
        <v>4943.7999999999993</v>
      </c>
    </row>
    <row r="938" spans="1:17" ht="14.4" customHeight="1" x14ac:dyDescent="0.3">
      <c r="A938" s="525" t="s">
        <v>2162</v>
      </c>
      <c r="B938" s="526" t="s">
        <v>2194</v>
      </c>
      <c r="C938" s="526" t="s">
        <v>2164</v>
      </c>
      <c r="D938" s="526" t="s">
        <v>2204</v>
      </c>
      <c r="E938" s="526" t="s">
        <v>592</v>
      </c>
      <c r="F938" s="530"/>
      <c r="G938" s="530"/>
      <c r="H938" s="530"/>
      <c r="I938" s="530"/>
      <c r="J938" s="530"/>
      <c r="K938" s="530"/>
      <c r="L938" s="530"/>
      <c r="M938" s="530"/>
      <c r="N938" s="530">
        <v>0.1</v>
      </c>
      <c r="O938" s="530">
        <v>84.34</v>
      </c>
      <c r="P938" s="544"/>
      <c r="Q938" s="531">
        <v>843.4</v>
      </c>
    </row>
    <row r="939" spans="1:17" ht="14.4" customHeight="1" x14ac:dyDescent="0.3">
      <c r="A939" s="525" t="s">
        <v>2162</v>
      </c>
      <c r="B939" s="526" t="s">
        <v>2194</v>
      </c>
      <c r="C939" s="526" t="s">
        <v>2164</v>
      </c>
      <c r="D939" s="526" t="s">
        <v>2206</v>
      </c>
      <c r="E939" s="526" t="s">
        <v>607</v>
      </c>
      <c r="F939" s="530">
        <v>0.02</v>
      </c>
      <c r="G939" s="530">
        <v>88.54</v>
      </c>
      <c r="H939" s="530"/>
      <c r="I939" s="530">
        <v>4427</v>
      </c>
      <c r="J939" s="530"/>
      <c r="K939" s="530"/>
      <c r="L939" s="530"/>
      <c r="M939" s="530"/>
      <c r="N939" s="530">
        <v>0.16000000000000003</v>
      </c>
      <c r="O939" s="530">
        <v>727.6</v>
      </c>
      <c r="P939" s="544"/>
      <c r="Q939" s="531">
        <v>4547.4999999999991</v>
      </c>
    </row>
    <row r="940" spans="1:17" ht="14.4" customHeight="1" x14ac:dyDescent="0.3">
      <c r="A940" s="525" t="s">
        <v>2162</v>
      </c>
      <c r="B940" s="526" t="s">
        <v>2194</v>
      </c>
      <c r="C940" s="526" t="s">
        <v>2164</v>
      </c>
      <c r="D940" s="526" t="s">
        <v>2207</v>
      </c>
      <c r="E940" s="526" t="s">
        <v>607</v>
      </c>
      <c r="F940" s="530">
        <v>0.09</v>
      </c>
      <c r="G940" s="530">
        <v>796.86</v>
      </c>
      <c r="H940" s="530">
        <v>1.2000000000000002</v>
      </c>
      <c r="I940" s="530">
        <v>8854</v>
      </c>
      <c r="J940" s="530">
        <v>7.9999999999999988E-2</v>
      </c>
      <c r="K940" s="530">
        <v>664.05</v>
      </c>
      <c r="L940" s="530">
        <v>1</v>
      </c>
      <c r="M940" s="530">
        <v>8300.625</v>
      </c>
      <c r="N940" s="530">
        <v>0.06</v>
      </c>
      <c r="O940" s="530">
        <v>545.71</v>
      </c>
      <c r="P940" s="544">
        <v>0.82179052782170026</v>
      </c>
      <c r="Q940" s="531">
        <v>9095.1666666666679</v>
      </c>
    </row>
    <row r="941" spans="1:17" ht="14.4" customHeight="1" x14ac:dyDescent="0.3">
      <c r="A941" s="525" t="s">
        <v>2162</v>
      </c>
      <c r="B941" s="526" t="s">
        <v>2194</v>
      </c>
      <c r="C941" s="526" t="s">
        <v>2164</v>
      </c>
      <c r="D941" s="526" t="s">
        <v>2208</v>
      </c>
      <c r="E941" s="526" t="s">
        <v>675</v>
      </c>
      <c r="F941" s="530">
        <v>0.30000000000000004</v>
      </c>
      <c r="G941" s="530">
        <v>584.79</v>
      </c>
      <c r="H941" s="530">
        <v>6.0003078185922432</v>
      </c>
      <c r="I941" s="530">
        <v>1949.2999999999995</v>
      </c>
      <c r="J941" s="530">
        <v>0.05</v>
      </c>
      <c r="K941" s="530">
        <v>97.46</v>
      </c>
      <c r="L941" s="530">
        <v>1</v>
      </c>
      <c r="M941" s="530">
        <v>1949.1999999999998</v>
      </c>
      <c r="N941" s="530">
        <v>0.13</v>
      </c>
      <c r="O941" s="530">
        <v>243.65999999999997</v>
      </c>
      <c r="P941" s="544">
        <v>2.5001026061974141</v>
      </c>
      <c r="Q941" s="531">
        <v>1874.3076923076919</v>
      </c>
    </row>
    <row r="942" spans="1:17" ht="14.4" customHeight="1" x14ac:dyDescent="0.3">
      <c r="A942" s="525" t="s">
        <v>2162</v>
      </c>
      <c r="B942" s="526" t="s">
        <v>2194</v>
      </c>
      <c r="C942" s="526" t="s">
        <v>2164</v>
      </c>
      <c r="D942" s="526" t="s">
        <v>2209</v>
      </c>
      <c r="E942" s="526" t="s">
        <v>607</v>
      </c>
      <c r="F942" s="530">
        <v>0.25</v>
      </c>
      <c r="G942" s="530">
        <v>442.70000000000005</v>
      </c>
      <c r="H942" s="530"/>
      <c r="I942" s="530">
        <v>1770.8000000000002</v>
      </c>
      <c r="J942" s="530"/>
      <c r="K942" s="530"/>
      <c r="L942" s="530"/>
      <c r="M942" s="530"/>
      <c r="N942" s="530">
        <v>0.87</v>
      </c>
      <c r="O942" s="530">
        <v>1573.46</v>
      </c>
      <c r="P942" s="544"/>
      <c r="Q942" s="531">
        <v>1808.5747126436781</v>
      </c>
    </row>
    <row r="943" spans="1:17" ht="14.4" customHeight="1" x14ac:dyDescent="0.3">
      <c r="A943" s="525" t="s">
        <v>2162</v>
      </c>
      <c r="B943" s="526" t="s">
        <v>2194</v>
      </c>
      <c r="C943" s="526" t="s">
        <v>2164</v>
      </c>
      <c r="D943" s="526" t="s">
        <v>2212</v>
      </c>
      <c r="E943" s="526" t="s">
        <v>607</v>
      </c>
      <c r="F943" s="530">
        <v>0</v>
      </c>
      <c r="G943" s="530">
        <v>212.47999999999996</v>
      </c>
      <c r="H943" s="530"/>
      <c r="I943" s="530"/>
      <c r="J943" s="530"/>
      <c r="K943" s="530"/>
      <c r="L943" s="530"/>
      <c r="M943" s="530"/>
      <c r="N943" s="530">
        <v>0.02</v>
      </c>
      <c r="O943" s="530">
        <v>545.71</v>
      </c>
      <c r="P943" s="544"/>
      <c r="Q943" s="531">
        <v>27285.5</v>
      </c>
    </row>
    <row r="944" spans="1:17" ht="14.4" customHeight="1" x14ac:dyDescent="0.3">
      <c r="A944" s="525" t="s">
        <v>2162</v>
      </c>
      <c r="B944" s="526" t="s">
        <v>2194</v>
      </c>
      <c r="C944" s="526" t="s">
        <v>2175</v>
      </c>
      <c r="D944" s="526" t="s">
        <v>2176</v>
      </c>
      <c r="E944" s="526" t="s">
        <v>2177</v>
      </c>
      <c r="F944" s="530"/>
      <c r="G944" s="530"/>
      <c r="H944" s="530"/>
      <c r="I944" s="530"/>
      <c r="J944" s="530">
        <v>1</v>
      </c>
      <c r="K944" s="530">
        <v>37</v>
      </c>
      <c r="L944" s="530">
        <v>1</v>
      </c>
      <c r="M944" s="530">
        <v>37</v>
      </c>
      <c r="N944" s="530"/>
      <c r="O944" s="530"/>
      <c r="P944" s="544"/>
      <c r="Q944" s="531"/>
    </row>
    <row r="945" spans="1:17" ht="14.4" customHeight="1" x14ac:dyDescent="0.3">
      <c r="A945" s="525" t="s">
        <v>2162</v>
      </c>
      <c r="B945" s="526" t="s">
        <v>2194</v>
      </c>
      <c r="C945" s="526" t="s">
        <v>2175</v>
      </c>
      <c r="D945" s="526" t="s">
        <v>2247</v>
      </c>
      <c r="E945" s="526" t="s">
        <v>2248</v>
      </c>
      <c r="F945" s="530"/>
      <c r="G945" s="530"/>
      <c r="H945" s="530"/>
      <c r="I945" s="530"/>
      <c r="J945" s="530"/>
      <c r="K945" s="530"/>
      <c r="L945" s="530"/>
      <c r="M945" s="530"/>
      <c r="N945" s="530">
        <v>1</v>
      </c>
      <c r="O945" s="530">
        <v>187</v>
      </c>
      <c r="P945" s="544"/>
      <c r="Q945" s="531">
        <v>187</v>
      </c>
    </row>
    <row r="946" spans="1:17" ht="14.4" customHeight="1" x14ac:dyDescent="0.3">
      <c r="A946" s="525" t="s">
        <v>2162</v>
      </c>
      <c r="B946" s="526" t="s">
        <v>2194</v>
      </c>
      <c r="C946" s="526" t="s">
        <v>2175</v>
      </c>
      <c r="D946" s="526" t="s">
        <v>2249</v>
      </c>
      <c r="E946" s="526" t="s">
        <v>2250</v>
      </c>
      <c r="F946" s="530"/>
      <c r="G946" s="530"/>
      <c r="H946" s="530"/>
      <c r="I946" s="530"/>
      <c r="J946" s="530">
        <v>1</v>
      </c>
      <c r="K946" s="530">
        <v>128</v>
      </c>
      <c r="L946" s="530">
        <v>1</v>
      </c>
      <c r="M946" s="530">
        <v>128</v>
      </c>
      <c r="N946" s="530"/>
      <c r="O946" s="530"/>
      <c r="P946" s="544"/>
      <c r="Q946" s="531"/>
    </row>
    <row r="947" spans="1:17" ht="14.4" customHeight="1" x14ac:dyDescent="0.3">
      <c r="A947" s="525" t="s">
        <v>2162</v>
      </c>
      <c r="B947" s="526" t="s">
        <v>2194</v>
      </c>
      <c r="C947" s="526" t="s">
        <v>2175</v>
      </c>
      <c r="D947" s="526" t="s">
        <v>2251</v>
      </c>
      <c r="E947" s="526" t="s">
        <v>2252</v>
      </c>
      <c r="F947" s="530">
        <v>21</v>
      </c>
      <c r="G947" s="530">
        <v>4599</v>
      </c>
      <c r="H947" s="530">
        <v>0.76382660687593418</v>
      </c>
      <c r="I947" s="530">
        <v>219</v>
      </c>
      <c r="J947" s="530">
        <v>27</v>
      </c>
      <c r="K947" s="530">
        <v>6021</v>
      </c>
      <c r="L947" s="530">
        <v>1</v>
      </c>
      <c r="M947" s="530">
        <v>223</v>
      </c>
      <c r="N947" s="530">
        <v>38</v>
      </c>
      <c r="O947" s="530">
        <v>8474</v>
      </c>
      <c r="P947" s="544">
        <v>1.4074074074074074</v>
      </c>
      <c r="Q947" s="531">
        <v>223</v>
      </c>
    </row>
    <row r="948" spans="1:17" ht="14.4" customHeight="1" x14ac:dyDescent="0.3">
      <c r="A948" s="525" t="s">
        <v>2162</v>
      </c>
      <c r="B948" s="526" t="s">
        <v>2194</v>
      </c>
      <c r="C948" s="526" t="s">
        <v>2175</v>
      </c>
      <c r="D948" s="526" t="s">
        <v>2257</v>
      </c>
      <c r="E948" s="526" t="s">
        <v>2258</v>
      </c>
      <c r="F948" s="530">
        <v>25</v>
      </c>
      <c r="G948" s="530">
        <v>5525</v>
      </c>
      <c r="H948" s="530">
        <v>1.1161616161616161</v>
      </c>
      <c r="I948" s="530">
        <v>221</v>
      </c>
      <c r="J948" s="530">
        <v>22</v>
      </c>
      <c r="K948" s="530">
        <v>4950</v>
      </c>
      <c r="L948" s="530">
        <v>1</v>
      </c>
      <c r="M948" s="530">
        <v>225</v>
      </c>
      <c r="N948" s="530">
        <v>28</v>
      </c>
      <c r="O948" s="530">
        <v>6300</v>
      </c>
      <c r="P948" s="544">
        <v>1.2727272727272727</v>
      </c>
      <c r="Q948" s="531">
        <v>225</v>
      </c>
    </row>
    <row r="949" spans="1:17" ht="14.4" customHeight="1" x14ac:dyDescent="0.3">
      <c r="A949" s="525" t="s">
        <v>2162</v>
      </c>
      <c r="B949" s="526" t="s">
        <v>2194</v>
      </c>
      <c r="C949" s="526" t="s">
        <v>2175</v>
      </c>
      <c r="D949" s="526" t="s">
        <v>2259</v>
      </c>
      <c r="E949" s="526" t="s">
        <v>2260</v>
      </c>
      <c r="F949" s="530"/>
      <c r="G949" s="530"/>
      <c r="H949" s="530"/>
      <c r="I949" s="530"/>
      <c r="J949" s="530">
        <v>1</v>
      </c>
      <c r="K949" s="530">
        <v>625</v>
      </c>
      <c r="L949" s="530">
        <v>1</v>
      </c>
      <c r="M949" s="530">
        <v>625</v>
      </c>
      <c r="N949" s="530"/>
      <c r="O949" s="530"/>
      <c r="P949" s="544"/>
      <c r="Q949" s="531"/>
    </row>
    <row r="950" spans="1:17" ht="14.4" customHeight="1" x14ac:dyDescent="0.3">
      <c r="A950" s="525" t="s">
        <v>2162</v>
      </c>
      <c r="B950" s="526" t="s">
        <v>2194</v>
      </c>
      <c r="C950" s="526" t="s">
        <v>2175</v>
      </c>
      <c r="D950" s="526" t="s">
        <v>2367</v>
      </c>
      <c r="E950" s="526" t="s">
        <v>2368</v>
      </c>
      <c r="F950" s="530">
        <v>1</v>
      </c>
      <c r="G950" s="530">
        <v>452</v>
      </c>
      <c r="H950" s="530">
        <v>0.49130434782608695</v>
      </c>
      <c r="I950" s="530">
        <v>452</v>
      </c>
      <c r="J950" s="530">
        <v>2</v>
      </c>
      <c r="K950" s="530">
        <v>920</v>
      </c>
      <c r="L950" s="530">
        <v>1</v>
      </c>
      <c r="M950" s="530">
        <v>460</v>
      </c>
      <c r="N950" s="530">
        <v>3</v>
      </c>
      <c r="O950" s="530">
        <v>1380</v>
      </c>
      <c r="P950" s="544">
        <v>1.5</v>
      </c>
      <c r="Q950" s="531">
        <v>460</v>
      </c>
    </row>
    <row r="951" spans="1:17" ht="14.4" customHeight="1" x14ac:dyDescent="0.3">
      <c r="A951" s="525" t="s">
        <v>2162</v>
      </c>
      <c r="B951" s="526" t="s">
        <v>2194</v>
      </c>
      <c r="C951" s="526" t="s">
        <v>2175</v>
      </c>
      <c r="D951" s="526" t="s">
        <v>2269</v>
      </c>
      <c r="E951" s="526" t="s">
        <v>2270</v>
      </c>
      <c r="F951" s="530"/>
      <c r="G951" s="530"/>
      <c r="H951" s="530"/>
      <c r="I951" s="530"/>
      <c r="J951" s="530"/>
      <c r="K951" s="530"/>
      <c r="L951" s="530"/>
      <c r="M951" s="530"/>
      <c r="N951" s="530">
        <v>1</v>
      </c>
      <c r="O951" s="530">
        <v>265</v>
      </c>
      <c r="P951" s="544"/>
      <c r="Q951" s="531">
        <v>265</v>
      </c>
    </row>
    <row r="952" spans="1:17" ht="14.4" customHeight="1" x14ac:dyDescent="0.3">
      <c r="A952" s="525" t="s">
        <v>2162</v>
      </c>
      <c r="B952" s="526" t="s">
        <v>2194</v>
      </c>
      <c r="C952" s="526" t="s">
        <v>2175</v>
      </c>
      <c r="D952" s="526" t="s">
        <v>2285</v>
      </c>
      <c r="E952" s="526" t="s">
        <v>2286</v>
      </c>
      <c r="F952" s="530">
        <v>13</v>
      </c>
      <c r="G952" s="530">
        <v>65988</v>
      </c>
      <c r="H952" s="530">
        <v>1.5994764397905759</v>
      </c>
      <c r="I952" s="530">
        <v>5076</v>
      </c>
      <c r="J952" s="530">
        <v>8</v>
      </c>
      <c r="K952" s="530">
        <v>41256</v>
      </c>
      <c r="L952" s="530">
        <v>1</v>
      </c>
      <c r="M952" s="530">
        <v>5157</v>
      </c>
      <c r="N952" s="530">
        <v>20</v>
      </c>
      <c r="O952" s="530">
        <v>103140</v>
      </c>
      <c r="P952" s="544">
        <v>2.5</v>
      </c>
      <c r="Q952" s="531">
        <v>5157</v>
      </c>
    </row>
    <row r="953" spans="1:17" ht="14.4" customHeight="1" x14ac:dyDescent="0.3">
      <c r="A953" s="525" t="s">
        <v>2162</v>
      </c>
      <c r="B953" s="526" t="s">
        <v>2194</v>
      </c>
      <c r="C953" s="526" t="s">
        <v>2175</v>
      </c>
      <c r="D953" s="526" t="s">
        <v>2289</v>
      </c>
      <c r="E953" s="526" t="s">
        <v>2290</v>
      </c>
      <c r="F953" s="530"/>
      <c r="G953" s="530"/>
      <c r="H953" s="530"/>
      <c r="I953" s="530"/>
      <c r="J953" s="530">
        <v>1</v>
      </c>
      <c r="K953" s="530">
        <v>5620</v>
      </c>
      <c r="L953" s="530">
        <v>1</v>
      </c>
      <c r="M953" s="530">
        <v>5620</v>
      </c>
      <c r="N953" s="530">
        <v>3</v>
      </c>
      <c r="O953" s="530">
        <v>16860</v>
      </c>
      <c r="P953" s="544">
        <v>3</v>
      </c>
      <c r="Q953" s="531">
        <v>5620</v>
      </c>
    </row>
    <row r="954" spans="1:17" ht="14.4" customHeight="1" x14ac:dyDescent="0.3">
      <c r="A954" s="525" t="s">
        <v>2162</v>
      </c>
      <c r="B954" s="526" t="s">
        <v>2194</v>
      </c>
      <c r="C954" s="526" t="s">
        <v>2175</v>
      </c>
      <c r="D954" s="526" t="s">
        <v>2295</v>
      </c>
      <c r="E954" s="526" t="s">
        <v>2296</v>
      </c>
      <c r="F954" s="530">
        <v>280</v>
      </c>
      <c r="G954" s="530">
        <v>49000</v>
      </c>
      <c r="H954" s="530">
        <v>1.1345744188200426</v>
      </c>
      <c r="I954" s="530">
        <v>175</v>
      </c>
      <c r="J954" s="530">
        <v>244</v>
      </c>
      <c r="K954" s="530">
        <v>43188</v>
      </c>
      <c r="L954" s="530">
        <v>1</v>
      </c>
      <c r="M954" s="530">
        <v>177</v>
      </c>
      <c r="N954" s="530">
        <v>203</v>
      </c>
      <c r="O954" s="530">
        <v>35931</v>
      </c>
      <c r="P954" s="544">
        <v>0.83196721311475408</v>
      </c>
      <c r="Q954" s="531">
        <v>177</v>
      </c>
    </row>
    <row r="955" spans="1:17" ht="14.4" customHeight="1" x14ac:dyDescent="0.3">
      <c r="A955" s="525" t="s">
        <v>2162</v>
      </c>
      <c r="B955" s="526" t="s">
        <v>2194</v>
      </c>
      <c r="C955" s="526" t="s">
        <v>2175</v>
      </c>
      <c r="D955" s="526" t="s">
        <v>2297</v>
      </c>
      <c r="E955" s="526" t="s">
        <v>2298</v>
      </c>
      <c r="F955" s="530">
        <v>1</v>
      </c>
      <c r="G955" s="530">
        <v>2001</v>
      </c>
      <c r="H955" s="530">
        <v>0.97705078125</v>
      </c>
      <c r="I955" s="530">
        <v>2001</v>
      </c>
      <c r="J955" s="530">
        <v>1</v>
      </c>
      <c r="K955" s="530">
        <v>2048</v>
      </c>
      <c r="L955" s="530">
        <v>1</v>
      </c>
      <c r="M955" s="530">
        <v>2048</v>
      </c>
      <c r="N955" s="530"/>
      <c r="O955" s="530"/>
      <c r="P955" s="544"/>
      <c r="Q955" s="531"/>
    </row>
    <row r="956" spans="1:17" ht="14.4" customHeight="1" x14ac:dyDescent="0.3">
      <c r="A956" s="525" t="s">
        <v>2162</v>
      </c>
      <c r="B956" s="526" t="s">
        <v>2194</v>
      </c>
      <c r="C956" s="526" t="s">
        <v>2175</v>
      </c>
      <c r="D956" s="526" t="s">
        <v>2303</v>
      </c>
      <c r="E956" s="526" t="s">
        <v>2304</v>
      </c>
      <c r="F956" s="530">
        <v>6</v>
      </c>
      <c r="G956" s="530">
        <v>16176</v>
      </c>
      <c r="H956" s="530">
        <v>0.53748006379585322</v>
      </c>
      <c r="I956" s="530">
        <v>2696</v>
      </c>
      <c r="J956" s="530">
        <v>11</v>
      </c>
      <c r="K956" s="530">
        <v>30096</v>
      </c>
      <c r="L956" s="530">
        <v>1</v>
      </c>
      <c r="M956" s="530">
        <v>2736</v>
      </c>
      <c r="N956" s="530">
        <v>11</v>
      </c>
      <c r="O956" s="530">
        <v>30107</v>
      </c>
      <c r="P956" s="544">
        <v>1.0003654970760234</v>
      </c>
      <c r="Q956" s="531">
        <v>2737</v>
      </c>
    </row>
    <row r="957" spans="1:17" ht="14.4" customHeight="1" x14ac:dyDescent="0.3">
      <c r="A957" s="525" t="s">
        <v>2162</v>
      </c>
      <c r="B957" s="526" t="s">
        <v>2194</v>
      </c>
      <c r="C957" s="526" t="s">
        <v>2175</v>
      </c>
      <c r="D957" s="526" t="s">
        <v>2305</v>
      </c>
      <c r="E957" s="526" t="s">
        <v>2306</v>
      </c>
      <c r="F957" s="530"/>
      <c r="G957" s="530"/>
      <c r="H957" s="530"/>
      <c r="I957" s="530"/>
      <c r="J957" s="530">
        <v>4</v>
      </c>
      <c r="K957" s="530">
        <v>21076</v>
      </c>
      <c r="L957" s="530">
        <v>1</v>
      </c>
      <c r="M957" s="530">
        <v>5269</v>
      </c>
      <c r="N957" s="530">
        <v>1</v>
      </c>
      <c r="O957" s="530">
        <v>5269</v>
      </c>
      <c r="P957" s="544">
        <v>0.25</v>
      </c>
      <c r="Q957" s="531">
        <v>5269</v>
      </c>
    </row>
    <row r="958" spans="1:17" ht="14.4" customHeight="1" x14ac:dyDescent="0.3">
      <c r="A958" s="525" t="s">
        <v>2162</v>
      </c>
      <c r="B958" s="526" t="s">
        <v>2194</v>
      </c>
      <c r="C958" s="526" t="s">
        <v>2175</v>
      </c>
      <c r="D958" s="526" t="s">
        <v>2309</v>
      </c>
      <c r="E958" s="526" t="s">
        <v>2310</v>
      </c>
      <c r="F958" s="530">
        <v>9</v>
      </c>
      <c r="G958" s="530">
        <v>5958</v>
      </c>
      <c r="H958" s="530">
        <v>1.4732937685459941</v>
      </c>
      <c r="I958" s="530">
        <v>662</v>
      </c>
      <c r="J958" s="530">
        <v>6</v>
      </c>
      <c r="K958" s="530">
        <v>4044</v>
      </c>
      <c r="L958" s="530">
        <v>1</v>
      </c>
      <c r="M958" s="530">
        <v>674</v>
      </c>
      <c r="N958" s="530">
        <v>6</v>
      </c>
      <c r="O958" s="530">
        <v>4050</v>
      </c>
      <c r="P958" s="544">
        <v>1.0014836795252227</v>
      </c>
      <c r="Q958" s="531">
        <v>675</v>
      </c>
    </row>
    <row r="959" spans="1:17" ht="14.4" customHeight="1" x14ac:dyDescent="0.3">
      <c r="A959" s="525" t="s">
        <v>2162</v>
      </c>
      <c r="B959" s="526" t="s">
        <v>2194</v>
      </c>
      <c r="C959" s="526" t="s">
        <v>2175</v>
      </c>
      <c r="D959" s="526" t="s">
        <v>2375</v>
      </c>
      <c r="E959" s="526" t="s">
        <v>2376</v>
      </c>
      <c r="F959" s="530">
        <v>1</v>
      </c>
      <c r="G959" s="530">
        <v>558</v>
      </c>
      <c r="H959" s="530">
        <v>0.49119718309859156</v>
      </c>
      <c r="I959" s="530">
        <v>558</v>
      </c>
      <c r="J959" s="530">
        <v>2</v>
      </c>
      <c r="K959" s="530">
        <v>1136</v>
      </c>
      <c r="L959" s="530">
        <v>1</v>
      </c>
      <c r="M959" s="530">
        <v>568</v>
      </c>
      <c r="N959" s="530">
        <v>3</v>
      </c>
      <c r="O959" s="530">
        <v>1707</v>
      </c>
      <c r="P959" s="544">
        <v>1.5026408450704225</v>
      </c>
      <c r="Q959" s="531">
        <v>569</v>
      </c>
    </row>
    <row r="960" spans="1:17" ht="14.4" customHeight="1" x14ac:dyDescent="0.3">
      <c r="A960" s="525" t="s">
        <v>2162</v>
      </c>
      <c r="B960" s="526" t="s">
        <v>2194</v>
      </c>
      <c r="C960" s="526" t="s">
        <v>2175</v>
      </c>
      <c r="D960" s="526" t="s">
        <v>2313</v>
      </c>
      <c r="E960" s="526" t="s">
        <v>2314</v>
      </c>
      <c r="F960" s="530"/>
      <c r="G960" s="530"/>
      <c r="H960" s="530"/>
      <c r="I960" s="530"/>
      <c r="J960" s="530">
        <v>1</v>
      </c>
      <c r="K960" s="530">
        <v>155</v>
      </c>
      <c r="L960" s="530">
        <v>1</v>
      </c>
      <c r="M960" s="530">
        <v>155</v>
      </c>
      <c r="N960" s="530"/>
      <c r="O960" s="530"/>
      <c r="P960" s="544"/>
      <c r="Q960" s="531"/>
    </row>
    <row r="961" spans="1:17" ht="14.4" customHeight="1" x14ac:dyDescent="0.3">
      <c r="A961" s="525" t="s">
        <v>2162</v>
      </c>
      <c r="B961" s="526" t="s">
        <v>2194</v>
      </c>
      <c r="C961" s="526" t="s">
        <v>2175</v>
      </c>
      <c r="D961" s="526" t="s">
        <v>2315</v>
      </c>
      <c r="E961" s="526" t="s">
        <v>2316</v>
      </c>
      <c r="F961" s="530">
        <v>1</v>
      </c>
      <c r="G961" s="530">
        <v>195</v>
      </c>
      <c r="H961" s="530">
        <v>0.4899497487437186</v>
      </c>
      <c r="I961" s="530">
        <v>195</v>
      </c>
      <c r="J961" s="530">
        <v>2</v>
      </c>
      <c r="K961" s="530">
        <v>398</v>
      </c>
      <c r="L961" s="530">
        <v>1</v>
      </c>
      <c r="M961" s="530">
        <v>199</v>
      </c>
      <c r="N961" s="530"/>
      <c r="O961" s="530"/>
      <c r="P961" s="544"/>
      <c r="Q961" s="531"/>
    </row>
    <row r="962" spans="1:17" ht="14.4" customHeight="1" x14ac:dyDescent="0.3">
      <c r="A962" s="525" t="s">
        <v>2162</v>
      </c>
      <c r="B962" s="526" t="s">
        <v>2194</v>
      </c>
      <c r="C962" s="526" t="s">
        <v>2175</v>
      </c>
      <c r="D962" s="526" t="s">
        <v>2317</v>
      </c>
      <c r="E962" s="526" t="s">
        <v>2318</v>
      </c>
      <c r="F962" s="530">
        <v>1</v>
      </c>
      <c r="G962" s="530">
        <v>200</v>
      </c>
      <c r="H962" s="530"/>
      <c r="I962" s="530">
        <v>200</v>
      </c>
      <c r="J962" s="530"/>
      <c r="K962" s="530"/>
      <c r="L962" s="530"/>
      <c r="M962" s="530"/>
      <c r="N962" s="530"/>
      <c r="O962" s="530"/>
      <c r="P962" s="544"/>
      <c r="Q962" s="531"/>
    </row>
    <row r="963" spans="1:17" ht="14.4" customHeight="1" x14ac:dyDescent="0.3">
      <c r="A963" s="525" t="s">
        <v>2162</v>
      </c>
      <c r="B963" s="526" t="s">
        <v>2194</v>
      </c>
      <c r="C963" s="526" t="s">
        <v>2175</v>
      </c>
      <c r="D963" s="526" t="s">
        <v>2319</v>
      </c>
      <c r="E963" s="526" t="s">
        <v>2320</v>
      </c>
      <c r="F963" s="530"/>
      <c r="G963" s="530"/>
      <c r="H963" s="530"/>
      <c r="I963" s="530"/>
      <c r="J963" s="530">
        <v>1</v>
      </c>
      <c r="K963" s="530">
        <v>426</v>
      </c>
      <c r="L963" s="530">
        <v>1</v>
      </c>
      <c r="M963" s="530">
        <v>426</v>
      </c>
      <c r="N963" s="530">
        <v>2</v>
      </c>
      <c r="O963" s="530">
        <v>852</v>
      </c>
      <c r="P963" s="544">
        <v>2</v>
      </c>
      <c r="Q963" s="531">
        <v>426</v>
      </c>
    </row>
    <row r="964" spans="1:17" ht="14.4" customHeight="1" x14ac:dyDescent="0.3">
      <c r="A964" s="525" t="s">
        <v>2162</v>
      </c>
      <c r="B964" s="526" t="s">
        <v>2194</v>
      </c>
      <c r="C964" s="526" t="s">
        <v>2175</v>
      </c>
      <c r="D964" s="526" t="s">
        <v>2323</v>
      </c>
      <c r="E964" s="526" t="s">
        <v>2324</v>
      </c>
      <c r="F964" s="530"/>
      <c r="G964" s="530"/>
      <c r="H964" s="530"/>
      <c r="I964" s="530"/>
      <c r="J964" s="530">
        <v>2</v>
      </c>
      <c r="K964" s="530">
        <v>326</v>
      </c>
      <c r="L964" s="530">
        <v>1</v>
      </c>
      <c r="M964" s="530">
        <v>163</v>
      </c>
      <c r="N964" s="530"/>
      <c r="O964" s="530"/>
      <c r="P964" s="544"/>
      <c r="Q964" s="531"/>
    </row>
    <row r="965" spans="1:17" ht="14.4" customHeight="1" x14ac:dyDescent="0.3">
      <c r="A965" s="525" t="s">
        <v>2162</v>
      </c>
      <c r="B965" s="526" t="s">
        <v>2194</v>
      </c>
      <c r="C965" s="526" t="s">
        <v>2175</v>
      </c>
      <c r="D965" s="526" t="s">
        <v>2325</v>
      </c>
      <c r="E965" s="526" t="s">
        <v>2326</v>
      </c>
      <c r="F965" s="530"/>
      <c r="G965" s="530"/>
      <c r="H965" s="530"/>
      <c r="I965" s="530"/>
      <c r="J965" s="530"/>
      <c r="K965" s="530"/>
      <c r="L965" s="530"/>
      <c r="M965" s="530"/>
      <c r="N965" s="530">
        <v>2</v>
      </c>
      <c r="O965" s="530">
        <v>872</v>
      </c>
      <c r="P965" s="544"/>
      <c r="Q965" s="531">
        <v>436</v>
      </c>
    </row>
    <row r="966" spans="1:17" ht="14.4" customHeight="1" x14ac:dyDescent="0.3">
      <c r="A966" s="525" t="s">
        <v>2162</v>
      </c>
      <c r="B966" s="526" t="s">
        <v>2194</v>
      </c>
      <c r="C966" s="526" t="s">
        <v>2175</v>
      </c>
      <c r="D966" s="526" t="s">
        <v>2327</v>
      </c>
      <c r="E966" s="526" t="s">
        <v>2328</v>
      </c>
      <c r="F966" s="530">
        <v>2</v>
      </c>
      <c r="G966" s="530">
        <v>4246</v>
      </c>
      <c r="H966" s="530"/>
      <c r="I966" s="530">
        <v>2123</v>
      </c>
      <c r="J966" s="530"/>
      <c r="K966" s="530"/>
      <c r="L966" s="530"/>
      <c r="M966" s="530"/>
      <c r="N966" s="530">
        <v>2</v>
      </c>
      <c r="O966" s="530">
        <v>4310</v>
      </c>
      <c r="P966" s="544"/>
      <c r="Q966" s="531">
        <v>2155</v>
      </c>
    </row>
    <row r="967" spans="1:17" ht="14.4" customHeight="1" x14ac:dyDescent="0.3">
      <c r="A967" s="525" t="s">
        <v>2162</v>
      </c>
      <c r="B967" s="526" t="s">
        <v>2194</v>
      </c>
      <c r="C967" s="526" t="s">
        <v>2175</v>
      </c>
      <c r="D967" s="526" t="s">
        <v>2331</v>
      </c>
      <c r="E967" s="526" t="s">
        <v>2332</v>
      </c>
      <c r="F967" s="530">
        <v>4</v>
      </c>
      <c r="G967" s="530">
        <v>3668</v>
      </c>
      <c r="H967" s="530">
        <v>3.9314040728831725</v>
      </c>
      <c r="I967" s="530">
        <v>917</v>
      </c>
      <c r="J967" s="530">
        <v>1</v>
      </c>
      <c r="K967" s="530">
        <v>933</v>
      </c>
      <c r="L967" s="530">
        <v>1</v>
      </c>
      <c r="M967" s="530">
        <v>933</v>
      </c>
      <c r="N967" s="530">
        <v>5</v>
      </c>
      <c r="O967" s="530">
        <v>4670</v>
      </c>
      <c r="P967" s="544">
        <v>5.005359056806002</v>
      </c>
      <c r="Q967" s="531">
        <v>934</v>
      </c>
    </row>
    <row r="968" spans="1:17" ht="14.4" customHeight="1" x14ac:dyDescent="0.3">
      <c r="A968" s="525" t="s">
        <v>2162</v>
      </c>
      <c r="B968" s="526" t="s">
        <v>2194</v>
      </c>
      <c r="C968" s="526" t="s">
        <v>2175</v>
      </c>
      <c r="D968" s="526" t="s">
        <v>2335</v>
      </c>
      <c r="E968" s="526" t="s">
        <v>2336</v>
      </c>
      <c r="F968" s="530"/>
      <c r="G968" s="530"/>
      <c r="H968" s="530"/>
      <c r="I968" s="530"/>
      <c r="J968" s="530"/>
      <c r="K968" s="530"/>
      <c r="L968" s="530"/>
      <c r="M968" s="530"/>
      <c r="N968" s="530">
        <v>1</v>
      </c>
      <c r="O968" s="530">
        <v>8460</v>
      </c>
      <c r="P968" s="544"/>
      <c r="Q968" s="531">
        <v>8460</v>
      </c>
    </row>
    <row r="969" spans="1:17" ht="14.4" customHeight="1" x14ac:dyDescent="0.3">
      <c r="A969" s="525" t="s">
        <v>2785</v>
      </c>
      <c r="B969" s="526" t="s">
        <v>2194</v>
      </c>
      <c r="C969" s="526" t="s">
        <v>2164</v>
      </c>
      <c r="D969" s="526" t="s">
        <v>2196</v>
      </c>
      <c r="E969" s="526" t="s">
        <v>690</v>
      </c>
      <c r="F969" s="530">
        <v>0.87000000000000011</v>
      </c>
      <c r="G969" s="530">
        <v>2223.1</v>
      </c>
      <c r="H969" s="530"/>
      <c r="I969" s="530">
        <v>2555.2873563218386</v>
      </c>
      <c r="J969" s="530"/>
      <c r="K969" s="530"/>
      <c r="L969" s="530"/>
      <c r="M969" s="530"/>
      <c r="N969" s="530"/>
      <c r="O969" s="530"/>
      <c r="P969" s="544"/>
      <c r="Q969" s="531"/>
    </row>
    <row r="970" spans="1:17" ht="14.4" customHeight="1" x14ac:dyDescent="0.3">
      <c r="A970" s="525" t="s">
        <v>2785</v>
      </c>
      <c r="B970" s="526" t="s">
        <v>2194</v>
      </c>
      <c r="C970" s="526" t="s">
        <v>2164</v>
      </c>
      <c r="D970" s="526" t="s">
        <v>2197</v>
      </c>
      <c r="E970" s="526" t="s">
        <v>690</v>
      </c>
      <c r="F970" s="530">
        <v>0.2</v>
      </c>
      <c r="G970" s="530">
        <v>1277.6500000000001</v>
      </c>
      <c r="H970" s="530"/>
      <c r="I970" s="530">
        <v>6388.25</v>
      </c>
      <c r="J970" s="530"/>
      <c r="K970" s="530"/>
      <c r="L970" s="530"/>
      <c r="M970" s="530"/>
      <c r="N970" s="530">
        <v>0.2</v>
      </c>
      <c r="O970" s="530">
        <v>1354.02</v>
      </c>
      <c r="P970" s="544"/>
      <c r="Q970" s="531">
        <v>6770.0999999999995</v>
      </c>
    </row>
    <row r="971" spans="1:17" ht="14.4" customHeight="1" x14ac:dyDescent="0.3">
      <c r="A971" s="525" t="s">
        <v>2785</v>
      </c>
      <c r="B971" s="526" t="s">
        <v>2194</v>
      </c>
      <c r="C971" s="526" t="s">
        <v>2164</v>
      </c>
      <c r="D971" s="526" t="s">
        <v>2198</v>
      </c>
      <c r="E971" s="526" t="s">
        <v>633</v>
      </c>
      <c r="F971" s="530">
        <v>0.42</v>
      </c>
      <c r="G971" s="530">
        <v>2076.4300000000003</v>
      </c>
      <c r="H971" s="530">
        <v>0.73684005081582116</v>
      </c>
      <c r="I971" s="530">
        <v>4943.8809523809532</v>
      </c>
      <c r="J971" s="530">
        <v>0.57000000000000006</v>
      </c>
      <c r="K971" s="530">
        <v>2818.02</v>
      </c>
      <c r="L971" s="530">
        <v>1</v>
      </c>
      <c r="M971" s="530">
        <v>4943.894736842105</v>
      </c>
      <c r="N971" s="530">
        <v>0.22999999999999998</v>
      </c>
      <c r="O971" s="530">
        <v>1112.3600000000001</v>
      </c>
      <c r="P971" s="544">
        <v>0.39473105229913208</v>
      </c>
      <c r="Q971" s="531">
        <v>4836.3478260869579</v>
      </c>
    </row>
    <row r="972" spans="1:17" ht="14.4" customHeight="1" x14ac:dyDescent="0.3">
      <c r="A972" s="525" t="s">
        <v>2785</v>
      </c>
      <c r="B972" s="526" t="s">
        <v>2194</v>
      </c>
      <c r="C972" s="526" t="s">
        <v>2164</v>
      </c>
      <c r="D972" s="526" t="s">
        <v>2199</v>
      </c>
      <c r="E972" s="526" t="s">
        <v>597</v>
      </c>
      <c r="F972" s="530">
        <v>0.89</v>
      </c>
      <c r="G972" s="530">
        <v>846.67000000000007</v>
      </c>
      <c r="H972" s="530">
        <v>0.27626611500673803</v>
      </c>
      <c r="I972" s="530">
        <v>951.31460674157313</v>
      </c>
      <c r="J972" s="530">
        <v>3.05</v>
      </c>
      <c r="K972" s="530">
        <v>3064.69</v>
      </c>
      <c r="L972" s="530">
        <v>1</v>
      </c>
      <c r="M972" s="530">
        <v>1004.8163934426231</v>
      </c>
      <c r="N972" s="530">
        <v>2.0499999999999998</v>
      </c>
      <c r="O972" s="530">
        <v>2059.89</v>
      </c>
      <c r="P972" s="544">
        <v>0.6721364966766622</v>
      </c>
      <c r="Q972" s="531">
        <v>1004.8243902439025</v>
      </c>
    </row>
    <row r="973" spans="1:17" ht="14.4" customHeight="1" x14ac:dyDescent="0.3">
      <c r="A973" s="525" t="s">
        <v>2785</v>
      </c>
      <c r="B973" s="526" t="s">
        <v>2194</v>
      </c>
      <c r="C973" s="526" t="s">
        <v>2164</v>
      </c>
      <c r="D973" s="526" t="s">
        <v>2200</v>
      </c>
      <c r="E973" s="526" t="s">
        <v>633</v>
      </c>
      <c r="F973" s="530">
        <v>0.64</v>
      </c>
      <c r="G973" s="530">
        <v>6328.2300000000005</v>
      </c>
      <c r="H973" s="530">
        <v>0.68085163611481092</v>
      </c>
      <c r="I973" s="530">
        <v>9887.859375</v>
      </c>
      <c r="J973" s="530">
        <v>0.94</v>
      </c>
      <c r="K973" s="530">
        <v>9294.5800000000017</v>
      </c>
      <c r="L973" s="530">
        <v>1</v>
      </c>
      <c r="M973" s="530">
        <v>9887.8510638297903</v>
      </c>
      <c r="N973" s="530">
        <v>0.79</v>
      </c>
      <c r="O973" s="530">
        <v>7811.43</v>
      </c>
      <c r="P973" s="544">
        <v>0.84042850779701705</v>
      </c>
      <c r="Q973" s="531">
        <v>9887.8860759493673</v>
      </c>
    </row>
    <row r="974" spans="1:17" ht="14.4" customHeight="1" x14ac:dyDescent="0.3">
      <c r="A974" s="525" t="s">
        <v>2785</v>
      </c>
      <c r="B974" s="526" t="s">
        <v>2194</v>
      </c>
      <c r="C974" s="526" t="s">
        <v>2164</v>
      </c>
      <c r="D974" s="526" t="s">
        <v>2786</v>
      </c>
      <c r="E974" s="526" t="s">
        <v>633</v>
      </c>
      <c r="F974" s="530"/>
      <c r="G974" s="530"/>
      <c r="H974" s="530"/>
      <c r="I974" s="530"/>
      <c r="J974" s="530"/>
      <c r="K974" s="530"/>
      <c r="L974" s="530"/>
      <c r="M974" s="530"/>
      <c r="N974" s="530">
        <v>2</v>
      </c>
      <c r="O974" s="530">
        <v>39176.46</v>
      </c>
      <c r="P974" s="544"/>
      <c r="Q974" s="531">
        <v>19588.23</v>
      </c>
    </row>
    <row r="975" spans="1:17" ht="14.4" customHeight="1" x14ac:dyDescent="0.3">
      <c r="A975" s="525" t="s">
        <v>2785</v>
      </c>
      <c r="B975" s="526" t="s">
        <v>2194</v>
      </c>
      <c r="C975" s="526" t="s">
        <v>2164</v>
      </c>
      <c r="D975" s="526" t="s">
        <v>2201</v>
      </c>
      <c r="E975" s="526" t="s">
        <v>2202</v>
      </c>
      <c r="F975" s="530"/>
      <c r="G975" s="530"/>
      <c r="H975" s="530"/>
      <c r="I975" s="530"/>
      <c r="J975" s="530">
        <v>0.1</v>
      </c>
      <c r="K975" s="530">
        <v>467.54</v>
      </c>
      <c r="L975" s="530">
        <v>1</v>
      </c>
      <c r="M975" s="530">
        <v>4675.3999999999996</v>
      </c>
      <c r="N975" s="530">
        <v>0.02</v>
      </c>
      <c r="O975" s="530">
        <v>96.46</v>
      </c>
      <c r="P975" s="544">
        <v>0.20631389827608332</v>
      </c>
      <c r="Q975" s="531">
        <v>4823</v>
      </c>
    </row>
    <row r="976" spans="1:17" ht="14.4" customHeight="1" x14ac:dyDescent="0.3">
      <c r="A976" s="525" t="s">
        <v>2785</v>
      </c>
      <c r="B976" s="526" t="s">
        <v>2194</v>
      </c>
      <c r="C976" s="526" t="s">
        <v>2164</v>
      </c>
      <c r="D976" s="526" t="s">
        <v>2203</v>
      </c>
      <c r="E976" s="526" t="s">
        <v>633</v>
      </c>
      <c r="F976" s="530">
        <v>0.03</v>
      </c>
      <c r="G976" s="530">
        <v>123.59</v>
      </c>
      <c r="H976" s="530">
        <v>0.12499115080047331</v>
      </c>
      <c r="I976" s="530">
        <v>4119.666666666667</v>
      </c>
      <c r="J976" s="530">
        <v>0.2</v>
      </c>
      <c r="K976" s="530">
        <v>988.79</v>
      </c>
      <c r="L976" s="530">
        <v>1</v>
      </c>
      <c r="M976" s="530">
        <v>4943.95</v>
      </c>
      <c r="N976" s="530"/>
      <c r="O976" s="530"/>
      <c r="P976" s="544"/>
      <c r="Q976" s="531"/>
    </row>
    <row r="977" spans="1:17" ht="14.4" customHeight="1" x14ac:dyDescent="0.3">
      <c r="A977" s="525" t="s">
        <v>2785</v>
      </c>
      <c r="B977" s="526" t="s">
        <v>2194</v>
      </c>
      <c r="C977" s="526" t="s">
        <v>2164</v>
      </c>
      <c r="D977" s="526" t="s">
        <v>2204</v>
      </c>
      <c r="E977" s="526" t="s">
        <v>592</v>
      </c>
      <c r="F977" s="530">
        <v>17.8</v>
      </c>
      <c r="G977" s="530">
        <v>16604.14</v>
      </c>
      <c r="H977" s="530">
        <v>1.0171437882712133</v>
      </c>
      <c r="I977" s="530">
        <v>932.81685393258419</v>
      </c>
      <c r="J977" s="530">
        <v>17.5</v>
      </c>
      <c r="K977" s="530">
        <v>16324.279999999999</v>
      </c>
      <c r="L977" s="530">
        <v>1</v>
      </c>
      <c r="M977" s="530">
        <v>932.81599999999992</v>
      </c>
      <c r="N977" s="530">
        <v>16.549999999999997</v>
      </c>
      <c r="O977" s="530">
        <v>13959.19</v>
      </c>
      <c r="P977" s="544">
        <v>0.8551182655529066</v>
      </c>
      <c r="Q977" s="531">
        <v>843.4555891238673</v>
      </c>
    </row>
    <row r="978" spans="1:17" ht="14.4" customHeight="1" x14ac:dyDescent="0.3">
      <c r="A978" s="525" t="s">
        <v>2785</v>
      </c>
      <c r="B978" s="526" t="s">
        <v>2194</v>
      </c>
      <c r="C978" s="526" t="s">
        <v>2164</v>
      </c>
      <c r="D978" s="526" t="s">
        <v>2206</v>
      </c>
      <c r="E978" s="526" t="s">
        <v>607</v>
      </c>
      <c r="F978" s="530">
        <v>1.4</v>
      </c>
      <c r="G978" s="530">
        <v>6197.82</v>
      </c>
      <c r="H978" s="530">
        <v>1.5415583672636917</v>
      </c>
      <c r="I978" s="530">
        <v>4427.0142857142855</v>
      </c>
      <c r="J978" s="530">
        <v>0.9</v>
      </c>
      <c r="K978" s="530">
        <v>4020.4900000000002</v>
      </c>
      <c r="L978" s="530">
        <v>1</v>
      </c>
      <c r="M978" s="530">
        <v>4467.2111111111117</v>
      </c>
      <c r="N978" s="530">
        <v>1.6500000000000004</v>
      </c>
      <c r="O978" s="530">
        <v>7480.77</v>
      </c>
      <c r="P978" s="544">
        <v>1.8606612626819119</v>
      </c>
      <c r="Q978" s="531">
        <v>4533.7999999999993</v>
      </c>
    </row>
    <row r="979" spans="1:17" ht="14.4" customHeight="1" x14ac:dyDescent="0.3">
      <c r="A979" s="525" t="s">
        <v>2785</v>
      </c>
      <c r="B979" s="526" t="s">
        <v>2194</v>
      </c>
      <c r="C979" s="526" t="s">
        <v>2164</v>
      </c>
      <c r="D979" s="526" t="s">
        <v>2207</v>
      </c>
      <c r="E979" s="526" t="s">
        <v>607</v>
      </c>
      <c r="F979" s="530">
        <v>1.4600000000000002</v>
      </c>
      <c r="G979" s="530">
        <v>12882.59</v>
      </c>
      <c r="H979" s="530">
        <v>0.86366549612568366</v>
      </c>
      <c r="I979" s="530">
        <v>8823.6917808219168</v>
      </c>
      <c r="J979" s="530">
        <v>1.6800000000000002</v>
      </c>
      <c r="K979" s="530">
        <v>14916.18</v>
      </c>
      <c r="L979" s="530">
        <v>1</v>
      </c>
      <c r="M979" s="530">
        <v>8878.6785714285706</v>
      </c>
      <c r="N979" s="530">
        <v>0.59000000000000019</v>
      </c>
      <c r="O979" s="530">
        <v>5366.14</v>
      </c>
      <c r="P979" s="544">
        <v>0.35975296624202713</v>
      </c>
      <c r="Q979" s="531">
        <v>9095.1525423728781</v>
      </c>
    </row>
    <row r="980" spans="1:17" ht="14.4" customHeight="1" x14ac:dyDescent="0.3">
      <c r="A980" s="525" t="s">
        <v>2785</v>
      </c>
      <c r="B980" s="526" t="s">
        <v>2194</v>
      </c>
      <c r="C980" s="526" t="s">
        <v>2164</v>
      </c>
      <c r="D980" s="526" t="s">
        <v>2208</v>
      </c>
      <c r="E980" s="526" t="s">
        <v>675</v>
      </c>
      <c r="F980" s="530">
        <v>1.1700000000000002</v>
      </c>
      <c r="G980" s="530">
        <v>2270.91</v>
      </c>
      <c r="H980" s="530">
        <v>2.9125432858791838</v>
      </c>
      <c r="I980" s="530">
        <v>1940.9487179487176</v>
      </c>
      <c r="J980" s="530">
        <v>0.4</v>
      </c>
      <c r="K980" s="530">
        <v>779.7</v>
      </c>
      <c r="L980" s="530">
        <v>1</v>
      </c>
      <c r="M980" s="530">
        <v>1949.25</v>
      </c>
      <c r="N980" s="530">
        <v>0.97</v>
      </c>
      <c r="O980" s="530">
        <v>1851.8200000000002</v>
      </c>
      <c r="P980" s="544">
        <v>2.3750416826984737</v>
      </c>
      <c r="Q980" s="531">
        <v>1909.0927835051548</v>
      </c>
    </row>
    <row r="981" spans="1:17" ht="14.4" customHeight="1" x14ac:dyDescent="0.3">
      <c r="A981" s="525" t="s">
        <v>2785</v>
      </c>
      <c r="B981" s="526" t="s">
        <v>2194</v>
      </c>
      <c r="C981" s="526" t="s">
        <v>2164</v>
      </c>
      <c r="D981" s="526" t="s">
        <v>2209</v>
      </c>
      <c r="E981" s="526" t="s">
        <v>607</v>
      </c>
      <c r="F981" s="530">
        <v>6.25</v>
      </c>
      <c r="G981" s="530">
        <v>11058.64</v>
      </c>
      <c r="H981" s="530">
        <v>0.87767471724049251</v>
      </c>
      <c r="I981" s="530">
        <v>1769.3824</v>
      </c>
      <c r="J981" s="530">
        <v>7.0499999999999989</v>
      </c>
      <c r="K981" s="530">
        <v>12599.93</v>
      </c>
      <c r="L981" s="530">
        <v>1</v>
      </c>
      <c r="M981" s="530">
        <v>1787.2241134751775</v>
      </c>
      <c r="N981" s="530">
        <v>5.77</v>
      </c>
      <c r="O981" s="530">
        <v>10477.65</v>
      </c>
      <c r="P981" s="544">
        <v>0.8315641436103216</v>
      </c>
      <c r="Q981" s="531">
        <v>1815.8838821490469</v>
      </c>
    </row>
    <row r="982" spans="1:17" ht="14.4" customHeight="1" x14ac:dyDescent="0.3">
      <c r="A982" s="525" t="s">
        <v>2785</v>
      </c>
      <c r="B982" s="526" t="s">
        <v>2194</v>
      </c>
      <c r="C982" s="526" t="s">
        <v>2164</v>
      </c>
      <c r="D982" s="526" t="s">
        <v>2210</v>
      </c>
      <c r="E982" s="526" t="s">
        <v>599</v>
      </c>
      <c r="F982" s="530">
        <v>2.71</v>
      </c>
      <c r="G982" s="530">
        <v>1333.5100000000002</v>
      </c>
      <c r="H982" s="530">
        <v>1.1710604889700718</v>
      </c>
      <c r="I982" s="530">
        <v>492.07011070110713</v>
      </c>
      <c r="J982" s="530">
        <v>2.2000000000000002</v>
      </c>
      <c r="K982" s="530">
        <v>1138.72</v>
      </c>
      <c r="L982" s="530">
        <v>1</v>
      </c>
      <c r="M982" s="530">
        <v>517.6</v>
      </c>
      <c r="N982" s="530">
        <v>1.43</v>
      </c>
      <c r="O982" s="530">
        <v>737.57999999999993</v>
      </c>
      <c r="P982" s="544">
        <v>0.6477272727272726</v>
      </c>
      <c r="Q982" s="531">
        <v>515.79020979020981</v>
      </c>
    </row>
    <row r="983" spans="1:17" ht="14.4" customHeight="1" x14ac:dyDescent="0.3">
      <c r="A983" s="525" t="s">
        <v>2785</v>
      </c>
      <c r="B983" s="526" t="s">
        <v>2194</v>
      </c>
      <c r="C983" s="526" t="s">
        <v>2164</v>
      </c>
      <c r="D983" s="526" t="s">
        <v>2211</v>
      </c>
      <c r="E983" s="526" t="s">
        <v>601</v>
      </c>
      <c r="F983" s="530">
        <v>0.05</v>
      </c>
      <c r="G983" s="530">
        <v>45.19</v>
      </c>
      <c r="H983" s="530"/>
      <c r="I983" s="530">
        <v>903.8</v>
      </c>
      <c r="J983" s="530"/>
      <c r="K983" s="530"/>
      <c r="L983" s="530"/>
      <c r="M983" s="530"/>
      <c r="N983" s="530"/>
      <c r="O983" s="530"/>
      <c r="P983" s="544"/>
      <c r="Q983" s="531"/>
    </row>
    <row r="984" spans="1:17" ht="14.4" customHeight="1" x14ac:dyDescent="0.3">
      <c r="A984" s="525" t="s">
        <v>2785</v>
      </c>
      <c r="B984" s="526" t="s">
        <v>2194</v>
      </c>
      <c r="C984" s="526" t="s">
        <v>2164</v>
      </c>
      <c r="D984" s="526" t="s">
        <v>2212</v>
      </c>
      <c r="E984" s="526" t="s">
        <v>607</v>
      </c>
      <c r="F984" s="530">
        <v>1.3100000000000003</v>
      </c>
      <c r="G984" s="530">
        <v>45899.330000000016</v>
      </c>
      <c r="H984" s="530">
        <v>2.9104309720030215</v>
      </c>
      <c r="I984" s="530">
        <v>35037.656488549626</v>
      </c>
      <c r="J984" s="530">
        <v>0.47</v>
      </c>
      <c r="K984" s="530">
        <v>15770.630000000001</v>
      </c>
      <c r="L984" s="530">
        <v>1</v>
      </c>
      <c r="M984" s="530">
        <v>33554.531914893618</v>
      </c>
      <c r="N984" s="530">
        <v>0.30000000000000004</v>
      </c>
      <c r="O984" s="530">
        <v>9640.8900000000031</v>
      </c>
      <c r="P984" s="544">
        <v>0.61131926879268628</v>
      </c>
      <c r="Q984" s="531">
        <v>32136.300000000007</v>
      </c>
    </row>
    <row r="985" spans="1:17" ht="14.4" customHeight="1" x14ac:dyDescent="0.3">
      <c r="A985" s="525" t="s">
        <v>2785</v>
      </c>
      <c r="B985" s="526" t="s">
        <v>2194</v>
      </c>
      <c r="C985" s="526" t="s">
        <v>2166</v>
      </c>
      <c r="D985" s="526" t="s">
        <v>2385</v>
      </c>
      <c r="E985" s="526" t="s">
        <v>2386</v>
      </c>
      <c r="F985" s="530"/>
      <c r="G985" s="530"/>
      <c r="H985" s="530"/>
      <c r="I985" s="530"/>
      <c r="J985" s="530">
        <v>1</v>
      </c>
      <c r="K985" s="530">
        <v>972.32</v>
      </c>
      <c r="L985" s="530">
        <v>1</v>
      </c>
      <c r="M985" s="530">
        <v>972.32</v>
      </c>
      <c r="N985" s="530">
        <v>1</v>
      </c>
      <c r="O985" s="530">
        <v>972.32</v>
      </c>
      <c r="P985" s="544">
        <v>1</v>
      </c>
      <c r="Q985" s="531">
        <v>972.32</v>
      </c>
    </row>
    <row r="986" spans="1:17" ht="14.4" customHeight="1" x14ac:dyDescent="0.3">
      <c r="A986" s="525" t="s">
        <v>2785</v>
      </c>
      <c r="B986" s="526" t="s">
        <v>2194</v>
      </c>
      <c r="C986" s="526" t="s">
        <v>2166</v>
      </c>
      <c r="D986" s="526" t="s">
        <v>2388</v>
      </c>
      <c r="E986" s="526" t="s">
        <v>2386</v>
      </c>
      <c r="F986" s="530">
        <v>1</v>
      </c>
      <c r="G986" s="530">
        <v>1707.31</v>
      </c>
      <c r="H986" s="530">
        <v>1</v>
      </c>
      <c r="I986" s="530">
        <v>1707.31</v>
      </c>
      <c r="J986" s="530">
        <v>1</v>
      </c>
      <c r="K986" s="530">
        <v>1707.31</v>
      </c>
      <c r="L986" s="530">
        <v>1</v>
      </c>
      <c r="M986" s="530">
        <v>1707.31</v>
      </c>
      <c r="N986" s="530"/>
      <c r="O986" s="530"/>
      <c r="P986" s="544"/>
      <c r="Q986" s="531"/>
    </row>
    <row r="987" spans="1:17" ht="14.4" customHeight="1" x14ac:dyDescent="0.3">
      <c r="A987" s="525" t="s">
        <v>2785</v>
      </c>
      <c r="B987" s="526" t="s">
        <v>2194</v>
      </c>
      <c r="C987" s="526" t="s">
        <v>2166</v>
      </c>
      <c r="D987" s="526" t="s">
        <v>2389</v>
      </c>
      <c r="E987" s="526" t="s">
        <v>2386</v>
      </c>
      <c r="F987" s="530"/>
      <c r="G987" s="530"/>
      <c r="H987" s="530"/>
      <c r="I987" s="530"/>
      <c r="J987" s="530">
        <v>2</v>
      </c>
      <c r="K987" s="530">
        <v>4132.6000000000004</v>
      </c>
      <c r="L987" s="530">
        <v>1</v>
      </c>
      <c r="M987" s="530">
        <v>2066.3000000000002</v>
      </c>
      <c r="N987" s="530">
        <v>2</v>
      </c>
      <c r="O987" s="530">
        <v>4132.6000000000004</v>
      </c>
      <c r="P987" s="544">
        <v>1</v>
      </c>
      <c r="Q987" s="531">
        <v>2066.3000000000002</v>
      </c>
    </row>
    <row r="988" spans="1:17" ht="14.4" customHeight="1" x14ac:dyDescent="0.3">
      <c r="A988" s="525" t="s">
        <v>2785</v>
      </c>
      <c r="B988" s="526" t="s">
        <v>2194</v>
      </c>
      <c r="C988" s="526" t="s">
        <v>2166</v>
      </c>
      <c r="D988" s="526" t="s">
        <v>2392</v>
      </c>
      <c r="E988" s="526" t="s">
        <v>2393</v>
      </c>
      <c r="F988" s="530"/>
      <c r="G988" s="530"/>
      <c r="H988" s="530"/>
      <c r="I988" s="530"/>
      <c r="J988" s="530">
        <v>3</v>
      </c>
      <c r="K988" s="530">
        <v>3083.2799999999997</v>
      </c>
      <c r="L988" s="530">
        <v>1</v>
      </c>
      <c r="M988" s="530">
        <v>1027.76</v>
      </c>
      <c r="N988" s="530">
        <v>2</v>
      </c>
      <c r="O988" s="530">
        <v>2055.52</v>
      </c>
      <c r="P988" s="544">
        <v>0.66666666666666674</v>
      </c>
      <c r="Q988" s="531">
        <v>1027.76</v>
      </c>
    </row>
    <row r="989" spans="1:17" ht="14.4" customHeight="1" x14ac:dyDescent="0.3">
      <c r="A989" s="525" t="s">
        <v>2785</v>
      </c>
      <c r="B989" s="526" t="s">
        <v>2194</v>
      </c>
      <c r="C989" s="526" t="s">
        <v>2166</v>
      </c>
      <c r="D989" s="526" t="s">
        <v>2744</v>
      </c>
      <c r="E989" s="526" t="s">
        <v>2745</v>
      </c>
      <c r="F989" s="530"/>
      <c r="G989" s="530"/>
      <c r="H989" s="530"/>
      <c r="I989" s="530"/>
      <c r="J989" s="530">
        <v>1</v>
      </c>
      <c r="K989" s="530">
        <v>17350</v>
      </c>
      <c r="L989" s="530">
        <v>1</v>
      </c>
      <c r="M989" s="530">
        <v>17350</v>
      </c>
      <c r="N989" s="530"/>
      <c r="O989" s="530"/>
      <c r="P989" s="544"/>
      <c r="Q989" s="531"/>
    </row>
    <row r="990" spans="1:17" ht="14.4" customHeight="1" x14ac:dyDescent="0.3">
      <c r="A990" s="525" t="s">
        <v>2785</v>
      </c>
      <c r="B990" s="526" t="s">
        <v>2194</v>
      </c>
      <c r="C990" s="526" t="s">
        <v>2166</v>
      </c>
      <c r="D990" s="526" t="s">
        <v>2746</v>
      </c>
      <c r="E990" s="526" t="s">
        <v>2747</v>
      </c>
      <c r="F990" s="530"/>
      <c r="G990" s="530"/>
      <c r="H990" s="530"/>
      <c r="I990" s="530"/>
      <c r="J990" s="530">
        <v>1</v>
      </c>
      <c r="K990" s="530">
        <v>3314.29</v>
      </c>
      <c r="L990" s="530">
        <v>1</v>
      </c>
      <c r="M990" s="530">
        <v>3314.29</v>
      </c>
      <c r="N990" s="530"/>
      <c r="O990" s="530"/>
      <c r="P990" s="544"/>
      <c r="Q990" s="531"/>
    </row>
    <row r="991" spans="1:17" ht="14.4" customHeight="1" x14ac:dyDescent="0.3">
      <c r="A991" s="525" t="s">
        <v>2785</v>
      </c>
      <c r="B991" s="526" t="s">
        <v>2194</v>
      </c>
      <c r="C991" s="526" t="s">
        <v>2166</v>
      </c>
      <c r="D991" s="526" t="s">
        <v>2397</v>
      </c>
      <c r="E991" s="526" t="s">
        <v>2398</v>
      </c>
      <c r="F991" s="530"/>
      <c r="G991" s="530"/>
      <c r="H991" s="530"/>
      <c r="I991" s="530"/>
      <c r="J991" s="530">
        <v>1</v>
      </c>
      <c r="K991" s="530">
        <v>11772</v>
      </c>
      <c r="L991" s="530">
        <v>1</v>
      </c>
      <c r="M991" s="530">
        <v>11772</v>
      </c>
      <c r="N991" s="530"/>
      <c r="O991" s="530"/>
      <c r="P991" s="544"/>
      <c r="Q991" s="531"/>
    </row>
    <row r="992" spans="1:17" ht="14.4" customHeight="1" x14ac:dyDescent="0.3">
      <c r="A992" s="525" t="s">
        <v>2785</v>
      </c>
      <c r="B992" s="526" t="s">
        <v>2194</v>
      </c>
      <c r="C992" s="526" t="s">
        <v>2166</v>
      </c>
      <c r="D992" s="526" t="s">
        <v>2401</v>
      </c>
      <c r="E992" s="526" t="s">
        <v>2402</v>
      </c>
      <c r="F992" s="530">
        <v>2</v>
      </c>
      <c r="G992" s="530">
        <v>4473</v>
      </c>
      <c r="H992" s="530"/>
      <c r="I992" s="530">
        <v>2236.5</v>
      </c>
      <c r="J992" s="530"/>
      <c r="K992" s="530"/>
      <c r="L992" s="530"/>
      <c r="M992" s="530"/>
      <c r="N992" s="530"/>
      <c r="O992" s="530"/>
      <c r="P992" s="544"/>
      <c r="Q992" s="531"/>
    </row>
    <row r="993" spans="1:17" ht="14.4" customHeight="1" x14ac:dyDescent="0.3">
      <c r="A993" s="525" t="s">
        <v>2785</v>
      </c>
      <c r="B993" s="526" t="s">
        <v>2194</v>
      </c>
      <c r="C993" s="526" t="s">
        <v>2166</v>
      </c>
      <c r="D993" s="526" t="s">
        <v>2570</v>
      </c>
      <c r="E993" s="526" t="s">
        <v>2571</v>
      </c>
      <c r="F993" s="530"/>
      <c r="G993" s="530"/>
      <c r="H993" s="530"/>
      <c r="I993" s="530"/>
      <c r="J993" s="530">
        <v>1</v>
      </c>
      <c r="K993" s="530">
        <v>19196.8</v>
      </c>
      <c r="L993" s="530">
        <v>1</v>
      </c>
      <c r="M993" s="530">
        <v>19196.8</v>
      </c>
      <c r="N993" s="530"/>
      <c r="O993" s="530"/>
      <c r="P993" s="544"/>
      <c r="Q993" s="531"/>
    </row>
    <row r="994" spans="1:17" ht="14.4" customHeight="1" x14ac:dyDescent="0.3">
      <c r="A994" s="525" t="s">
        <v>2785</v>
      </c>
      <c r="B994" s="526" t="s">
        <v>2194</v>
      </c>
      <c r="C994" s="526" t="s">
        <v>2166</v>
      </c>
      <c r="D994" s="526" t="s">
        <v>2413</v>
      </c>
      <c r="E994" s="526" t="s">
        <v>2414</v>
      </c>
      <c r="F994" s="530"/>
      <c r="G994" s="530"/>
      <c r="H994" s="530"/>
      <c r="I994" s="530"/>
      <c r="J994" s="530"/>
      <c r="K994" s="530"/>
      <c r="L994" s="530"/>
      <c r="M994" s="530"/>
      <c r="N994" s="530">
        <v>1</v>
      </c>
      <c r="O994" s="530">
        <v>1002.8</v>
      </c>
      <c r="P994" s="544"/>
      <c r="Q994" s="531">
        <v>1002.8</v>
      </c>
    </row>
    <row r="995" spans="1:17" ht="14.4" customHeight="1" x14ac:dyDescent="0.3">
      <c r="A995" s="525" t="s">
        <v>2785</v>
      </c>
      <c r="B995" s="526" t="s">
        <v>2194</v>
      </c>
      <c r="C995" s="526" t="s">
        <v>2166</v>
      </c>
      <c r="D995" s="526" t="s">
        <v>2427</v>
      </c>
      <c r="E995" s="526" t="s">
        <v>2428</v>
      </c>
      <c r="F995" s="530">
        <v>1</v>
      </c>
      <c r="G995" s="530">
        <v>1497.44</v>
      </c>
      <c r="H995" s="530">
        <v>1</v>
      </c>
      <c r="I995" s="530">
        <v>1497.44</v>
      </c>
      <c r="J995" s="530">
        <v>1</v>
      </c>
      <c r="K995" s="530">
        <v>1497.44</v>
      </c>
      <c r="L995" s="530">
        <v>1</v>
      </c>
      <c r="M995" s="530">
        <v>1497.44</v>
      </c>
      <c r="N995" s="530">
        <v>3</v>
      </c>
      <c r="O995" s="530">
        <v>4492.32</v>
      </c>
      <c r="P995" s="544">
        <v>2.9999999999999996</v>
      </c>
      <c r="Q995" s="531">
        <v>1497.4399999999998</v>
      </c>
    </row>
    <row r="996" spans="1:17" ht="14.4" customHeight="1" x14ac:dyDescent="0.3">
      <c r="A996" s="525" t="s">
        <v>2785</v>
      </c>
      <c r="B996" s="526" t="s">
        <v>2194</v>
      </c>
      <c r="C996" s="526" t="s">
        <v>2166</v>
      </c>
      <c r="D996" s="526" t="s">
        <v>2435</v>
      </c>
      <c r="E996" s="526" t="s">
        <v>2436</v>
      </c>
      <c r="F996" s="530"/>
      <c r="G996" s="530"/>
      <c r="H996" s="530"/>
      <c r="I996" s="530"/>
      <c r="J996" s="530">
        <v>2</v>
      </c>
      <c r="K996" s="530">
        <v>1662.32</v>
      </c>
      <c r="L996" s="530">
        <v>1</v>
      </c>
      <c r="M996" s="530">
        <v>831.16</v>
      </c>
      <c r="N996" s="530">
        <v>2</v>
      </c>
      <c r="O996" s="530">
        <v>1662.32</v>
      </c>
      <c r="P996" s="544">
        <v>1</v>
      </c>
      <c r="Q996" s="531">
        <v>831.16</v>
      </c>
    </row>
    <row r="997" spans="1:17" ht="14.4" customHeight="1" x14ac:dyDescent="0.3">
      <c r="A997" s="525" t="s">
        <v>2785</v>
      </c>
      <c r="B997" s="526" t="s">
        <v>2194</v>
      </c>
      <c r="C997" s="526" t="s">
        <v>2166</v>
      </c>
      <c r="D997" s="526" t="s">
        <v>2748</v>
      </c>
      <c r="E997" s="526" t="s">
        <v>2749</v>
      </c>
      <c r="F997" s="530"/>
      <c r="G997" s="530"/>
      <c r="H997" s="530"/>
      <c r="I997" s="530"/>
      <c r="J997" s="530">
        <v>3</v>
      </c>
      <c r="K997" s="530">
        <v>74250</v>
      </c>
      <c r="L997" s="530">
        <v>1</v>
      </c>
      <c r="M997" s="530">
        <v>24750</v>
      </c>
      <c r="N997" s="530"/>
      <c r="O997" s="530"/>
      <c r="P997" s="544"/>
      <c r="Q997" s="531"/>
    </row>
    <row r="998" spans="1:17" ht="14.4" customHeight="1" x14ac:dyDescent="0.3">
      <c r="A998" s="525" t="s">
        <v>2785</v>
      </c>
      <c r="B998" s="526" t="s">
        <v>2194</v>
      </c>
      <c r="C998" s="526" t="s">
        <v>2166</v>
      </c>
      <c r="D998" s="526" t="s">
        <v>2448</v>
      </c>
      <c r="E998" s="526" t="s">
        <v>2449</v>
      </c>
      <c r="F998" s="530"/>
      <c r="G998" s="530"/>
      <c r="H998" s="530"/>
      <c r="I998" s="530"/>
      <c r="J998" s="530">
        <v>1</v>
      </c>
      <c r="K998" s="530">
        <v>359.1</v>
      </c>
      <c r="L998" s="530">
        <v>1</v>
      </c>
      <c r="M998" s="530">
        <v>359.1</v>
      </c>
      <c r="N998" s="530"/>
      <c r="O998" s="530"/>
      <c r="P998" s="544"/>
      <c r="Q998" s="531"/>
    </row>
    <row r="999" spans="1:17" ht="14.4" customHeight="1" x14ac:dyDescent="0.3">
      <c r="A999" s="525" t="s">
        <v>2785</v>
      </c>
      <c r="B999" s="526" t="s">
        <v>2194</v>
      </c>
      <c r="C999" s="526" t="s">
        <v>2166</v>
      </c>
      <c r="D999" s="526" t="s">
        <v>2574</v>
      </c>
      <c r="E999" s="526" t="s">
        <v>2575</v>
      </c>
      <c r="F999" s="530"/>
      <c r="G999" s="530"/>
      <c r="H999" s="530"/>
      <c r="I999" s="530"/>
      <c r="J999" s="530">
        <v>2</v>
      </c>
      <c r="K999" s="530">
        <v>26156</v>
      </c>
      <c r="L999" s="530">
        <v>1</v>
      </c>
      <c r="M999" s="530">
        <v>13078</v>
      </c>
      <c r="N999" s="530">
        <v>3</v>
      </c>
      <c r="O999" s="530">
        <v>39234</v>
      </c>
      <c r="P999" s="544">
        <v>1.5</v>
      </c>
      <c r="Q999" s="531">
        <v>13078</v>
      </c>
    </row>
    <row r="1000" spans="1:17" ht="14.4" customHeight="1" x14ac:dyDescent="0.3">
      <c r="A1000" s="525" t="s">
        <v>2785</v>
      </c>
      <c r="B1000" s="526" t="s">
        <v>2194</v>
      </c>
      <c r="C1000" s="526" t="s">
        <v>2166</v>
      </c>
      <c r="D1000" s="526" t="s">
        <v>2750</v>
      </c>
      <c r="E1000" s="526" t="s">
        <v>2751</v>
      </c>
      <c r="F1000" s="530"/>
      <c r="G1000" s="530"/>
      <c r="H1000" s="530"/>
      <c r="I1000" s="530"/>
      <c r="J1000" s="530">
        <v>2</v>
      </c>
      <c r="K1000" s="530">
        <v>31974</v>
      </c>
      <c r="L1000" s="530">
        <v>1</v>
      </c>
      <c r="M1000" s="530">
        <v>15987</v>
      </c>
      <c r="N1000" s="530"/>
      <c r="O1000" s="530"/>
      <c r="P1000" s="544"/>
      <c r="Q1000" s="531"/>
    </row>
    <row r="1001" spans="1:17" ht="14.4" customHeight="1" x14ac:dyDescent="0.3">
      <c r="A1001" s="525" t="s">
        <v>2785</v>
      </c>
      <c r="B1001" s="526" t="s">
        <v>2194</v>
      </c>
      <c r="C1001" s="526" t="s">
        <v>2166</v>
      </c>
      <c r="D1001" s="526" t="s">
        <v>2752</v>
      </c>
      <c r="E1001" s="526" t="s">
        <v>2753</v>
      </c>
      <c r="F1001" s="530"/>
      <c r="G1001" s="530"/>
      <c r="H1001" s="530"/>
      <c r="I1001" s="530"/>
      <c r="J1001" s="530">
        <v>3</v>
      </c>
      <c r="K1001" s="530">
        <v>104880</v>
      </c>
      <c r="L1001" s="530">
        <v>1</v>
      </c>
      <c r="M1001" s="530">
        <v>34960</v>
      </c>
      <c r="N1001" s="530">
        <v>3</v>
      </c>
      <c r="O1001" s="530">
        <v>104880</v>
      </c>
      <c r="P1001" s="544">
        <v>1</v>
      </c>
      <c r="Q1001" s="531">
        <v>34960</v>
      </c>
    </row>
    <row r="1002" spans="1:17" ht="14.4" customHeight="1" x14ac:dyDescent="0.3">
      <c r="A1002" s="525" t="s">
        <v>2785</v>
      </c>
      <c r="B1002" s="526" t="s">
        <v>2194</v>
      </c>
      <c r="C1002" s="526" t="s">
        <v>2166</v>
      </c>
      <c r="D1002" s="526" t="s">
        <v>2456</v>
      </c>
      <c r="E1002" s="526" t="s">
        <v>2457</v>
      </c>
      <c r="F1002" s="530">
        <v>1</v>
      </c>
      <c r="G1002" s="530">
        <v>6587.13</v>
      </c>
      <c r="H1002" s="530">
        <v>1</v>
      </c>
      <c r="I1002" s="530">
        <v>6587.13</v>
      </c>
      <c r="J1002" s="530">
        <v>1</v>
      </c>
      <c r="K1002" s="530">
        <v>6587.13</v>
      </c>
      <c r="L1002" s="530">
        <v>1</v>
      </c>
      <c r="M1002" s="530">
        <v>6587.13</v>
      </c>
      <c r="N1002" s="530"/>
      <c r="O1002" s="530"/>
      <c r="P1002" s="544"/>
      <c r="Q1002" s="531"/>
    </row>
    <row r="1003" spans="1:17" ht="14.4" customHeight="1" x14ac:dyDescent="0.3">
      <c r="A1003" s="525" t="s">
        <v>2785</v>
      </c>
      <c r="B1003" s="526" t="s">
        <v>2194</v>
      </c>
      <c r="C1003" s="526" t="s">
        <v>2166</v>
      </c>
      <c r="D1003" s="526" t="s">
        <v>2227</v>
      </c>
      <c r="E1003" s="526" t="s">
        <v>2228</v>
      </c>
      <c r="F1003" s="530">
        <v>1</v>
      </c>
      <c r="G1003" s="530">
        <v>1841.62</v>
      </c>
      <c r="H1003" s="530"/>
      <c r="I1003" s="530">
        <v>1841.62</v>
      </c>
      <c r="J1003" s="530"/>
      <c r="K1003" s="530"/>
      <c r="L1003" s="530"/>
      <c r="M1003" s="530"/>
      <c r="N1003" s="530"/>
      <c r="O1003" s="530"/>
      <c r="P1003" s="544"/>
      <c r="Q1003" s="531"/>
    </row>
    <row r="1004" spans="1:17" ht="14.4" customHeight="1" x14ac:dyDescent="0.3">
      <c r="A1004" s="525" t="s">
        <v>2785</v>
      </c>
      <c r="B1004" s="526" t="s">
        <v>2194</v>
      </c>
      <c r="C1004" s="526" t="s">
        <v>2166</v>
      </c>
      <c r="D1004" s="526" t="s">
        <v>2466</v>
      </c>
      <c r="E1004" s="526" t="s">
        <v>2467</v>
      </c>
      <c r="F1004" s="530"/>
      <c r="G1004" s="530"/>
      <c r="H1004" s="530"/>
      <c r="I1004" s="530"/>
      <c r="J1004" s="530">
        <v>3</v>
      </c>
      <c r="K1004" s="530">
        <v>13080</v>
      </c>
      <c r="L1004" s="530">
        <v>1</v>
      </c>
      <c r="M1004" s="530">
        <v>4360</v>
      </c>
      <c r="N1004" s="530">
        <v>2</v>
      </c>
      <c r="O1004" s="530">
        <v>8720</v>
      </c>
      <c r="P1004" s="544">
        <v>0.66666666666666663</v>
      </c>
      <c r="Q1004" s="531">
        <v>4360</v>
      </c>
    </row>
    <row r="1005" spans="1:17" ht="14.4" customHeight="1" x14ac:dyDescent="0.3">
      <c r="A1005" s="525" t="s">
        <v>2785</v>
      </c>
      <c r="B1005" s="526" t="s">
        <v>2194</v>
      </c>
      <c r="C1005" s="526" t="s">
        <v>2166</v>
      </c>
      <c r="D1005" s="526" t="s">
        <v>2470</v>
      </c>
      <c r="E1005" s="526" t="s">
        <v>2471</v>
      </c>
      <c r="F1005" s="530"/>
      <c r="G1005" s="530"/>
      <c r="H1005" s="530"/>
      <c r="I1005" s="530"/>
      <c r="J1005" s="530"/>
      <c r="K1005" s="530"/>
      <c r="L1005" s="530"/>
      <c r="M1005" s="530"/>
      <c r="N1005" s="530">
        <v>2</v>
      </c>
      <c r="O1005" s="530">
        <v>761.72</v>
      </c>
      <c r="P1005" s="544"/>
      <c r="Q1005" s="531">
        <v>380.86</v>
      </c>
    </row>
    <row r="1006" spans="1:17" ht="14.4" customHeight="1" x14ac:dyDescent="0.3">
      <c r="A1006" s="525" t="s">
        <v>2785</v>
      </c>
      <c r="B1006" s="526" t="s">
        <v>2194</v>
      </c>
      <c r="C1006" s="526" t="s">
        <v>2166</v>
      </c>
      <c r="D1006" s="526" t="s">
        <v>2760</v>
      </c>
      <c r="E1006" s="526" t="s">
        <v>2761</v>
      </c>
      <c r="F1006" s="530"/>
      <c r="G1006" s="530"/>
      <c r="H1006" s="530"/>
      <c r="I1006" s="530"/>
      <c r="J1006" s="530"/>
      <c r="K1006" s="530"/>
      <c r="L1006" s="530"/>
      <c r="M1006" s="530"/>
      <c r="N1006" s="530">
        <v>3</v>
      </c>
      <c r="O1006" s="530">
        <v>64104</v>
      </c>
      <c r="P1006" s="544"/>
      <c r="Q1006" s="531">
        <v>21368</v>
      </c>
    </row>
    <row r="1007" spans="1:17" ht="14.4" customHeight="1" x14ac:dyDescent="0.3">
      <c r="A1007" s="525" t="s">
        <v>2785</v>
      </c>
      <c r="B1007" s="526" t="s">
        <v>2194</v>
      </c>
      <c r="C1007" s="526" t="s">
        <v>2166</v>
      </c>
      <c r="D1007" s="526" t="s">
        <v>2495</v>
      </c>
      <c r="E1007" s="526" t="s">
        <v>2391</v>
      </c>
      <c r="F1007" s="530"/>
      <c r="G1007" s="530"/>
      <c r="H1007" s="530"/>
      <c r="I1007" s="530"/>
      <c r="J1007" s="530"/>
      <c r="K1007" s="530"/>
      <c r="L1007" s="530"/>
      <c r="M1007" s="530"/>
      <c r="N1007" s="530">
        <v>1</v>
      </c>
      <c r="O1007" s="530">
        <v>1932.09</v>
      </c>
      <c r="P1007" s="544"/>
      <c r="Q1007" s="531">
        <v>1932.09</v>
      </c>
    </row>
    <row r="1008" spans="1:17" ht="14.4" customHeight="1" x14ac:dyDescent="0.3">
      <c r="A1008" s="525" t="s">
        <v>2785</v>
      </c>
      <c r="B1008" s="526" t="s">
        <v>2194</v>
      </c>
      <c r="C1008" s="526" t="s">
        <v>2166</v>
      </c>
      <c r="D1008" s="526" t="s">
        <v>2770</v>
      </c>
      <c r="E1008" s="526" t="s">
        <v>2771</v>
      </c>
      <c r="F1008" s="530"/>
      <c r="G1008" s="530"/>
      <c r="H1008" s="530"/>
      <c r="I1008" s="530"/>
      <c r="J1008" s="530"/>
      <c r="K1008" s="530"/>
      <c r="L1008" s="530"/>
      <c r="M1008" s="530"/>
      <c r="N1008" s="530">
        <v>1</v>
      </c>
      <c r="O1008" s="530">
        <v>7840.8</v>
      </c>
      <c r="P1008" s="544"/>
      <c r="Q1008" s="531">
        <v>7840.8</v>
      </c>
    </row>
    <row r="1009" spans="1:17" ht="14.4" customHeight="1" x14ac:dyDescent="0.3">
      <c r="A1009" s="525" t="s">
        <v>2785</v>
      </c>
      <c r="B1009" s="526" t="s">
        <v>2194</v>
      </c>
      <c r="C1009" s="526" t="s">
        <v>2175</v>
      </c>
      <c r="D1009" s="526" t="s">
        <v>2176</v>
      </c>
      <c r="E1009" s="526" t="s">
        <v>2177</v>
      </c>
      <c r="F1009" s="530">
        <v>1</v>
      </c>
      <c r="G1009" s="530">
        <v>35</v>
      </c>
      <c r="H1009" s="530"/>
      <c r="I1009" s="530">
        <v>35</v>
      </c>
      <c r="J1009" s="530"/>
      <c r="K1009" s="530"/>
      <c r="L1009" s="530"/>
      <c r="M1009" s="530"/>
      <c r="N1009" s="530">
        <v>1</v>
      </c>
      <c r="O1009" s="530">
        <v>37</v>
      </c>
      <c r="P1009" s="544"/>
      <c r="Q1009" s="531">
        <v>37</v>
      </c>
    </row>
    <row r="1010" spans="1:17" ht="14.4" customHeight="1" x14ac:dyDescent="0.3">
      <c r="A1010" s="525" t="s">
        <v>2785</v>
      </c>
      <c r="B1010" s="526" t="s">
        <v>2194</v>
      </c>
      <c r="C1010" s="526" t="s">
        <v>2175</v>
      </c>
      <c r="D1010" s="526" t="s">
        <v>2243</v>
      </c>
      <c r="E1010" s="526" t="s">
        <v>2244</v>
      </c>
      <c r="F1010" s="530">
        <v>43</v>
      </c>
      <c r="G1010" s="530">
        <v>8901</v>
      </c>
      <c r="H1010" s="530">
        <v>1.3058978873239437</v>
      </c>
      <c r="I1010" s="530">
        <v>207</v>
      </c>
      <c r="J1010" s="530">
        <v>32</v>
      </c>
      <c r="K1010" s="530">
        <v>6816</v>
      </c>
      <c r="L1010" s="530">
        <v>1</v>
      </c>
      <c r="M1010" s="530">
        <v>213</v>
      </c>
      <c r="N1010" s="530">
        <v>25</v>
      </c>
      <c r="O1010" s="530">
        <v>5325</v>
      </c>
      <c r="P1010" s="544">
        <v>0.78125</v>
      </c>
      <c r="Q1010" s="531">
        <v>213</v>
      </c>
    </row>
    <row r="1011" spans="1:17" ht="14.4" customHeight="1" x14ac:dyDescent="0.3">
      <c r="A1011" s="525" t="s">
        <v>2785</v>
      </c>
      <c r="B1011" s="526" t="s">
        <v>2194</v>
      </c>
      <c r="C1011" s="526" t="s">
        <v>2175</v>
      </c>
      <c r="D1011" s="526" t="s">
        <v>2245</v>
      </c>
      <c r="E1011" s="526" t="s">
        <v>2246</v>
      </c>
      <c r="F1011" s="530">
        <v>71</v>
      </c>
      <c r="G1011" s="530">
        <v>10721</v>
      </c>
      <c r="H1011" s="530">
        <v>0.74373916059660072</v>
      </c>
      <c r="I1011" s="530">
        <v>151</v>
      </c>
      <c r="J1011" s="530">
        <v>93</v>
      </c>
      <c r="K1011" s="530">
        <v>14415</v>
      </c>
      <c r="L1011" s="530">
        <v>1</v>
      </c>
      <c r="M1011" s="530">
        <v>155</v>
      </c>
      <c r="N1011" s="530">
        <v>62</v>
      </c>
      <c r="O1011" s="530">
        <v>9610</v>
      </c>
      <c r="P1011" s="544">
        <v>0.66666666666666663</v>
      </c>
      <c r="Q1011" s="531">
        <v>155</v>
      </c>
    </row>
    <row r="1012" spans="1:17" ht="14.4" customHeight="1" x14ac:dyDescent="0.3">
      <c r="A1012" s="525" t="s">
        <v>2785</v>
      </c>
      <c r="B1012" s="526" t="s">
        <v>2194</v>
      </c>
      <c r="C1012" s="526" t="s">
        <v>2175</v>
      </c>
      <c r="D1012" s="526" t="s">
        <v>2247</v>
      </c>
      <c r="E1012" s="526" t="s">
        <v>2248</v>
      </c>
      <c r="F1012" s="530">
        <v>24</v>
      </c>
      <c r="G1012" s="530">
        <v>4392</v>
      </c>
      <c r="H1012" s="530">
        <v>0.86987522281639929</v>
      </c>
      <c r="I1012" s="530">
        <v>183</v>
      </c>
      <c r="J1012" s="530">
        <v>27</v>
      </c>
      <c r="K1012" s="530">
        <v>5049</v>
      </c>
      <c r="L1012" s="530">
        <v>1</v>
      </c>
      <c r="M1012" s="530">
        <v>187</v>
      </c>
      <c r="N1012" s="530">
        <v>25</v>
      </c>
      <c r="O1012" s="530">
        <v>4675</v>
      </c>
      <c r="P1012" s="544">
        <v>0.92592592592592593</v>
      </c>
      <c r="Q1012" s="531">
        <v>187</v>
      </c>
    </row>
    <row r="1013" spans="1:17" ht="14.4" customHeight="1" x14ac:dyDescent="0.3">
      <c r="A1013" s="525" t="s">
        <v>2785</v>
      </c>
      <c r="B1013" s="526" t="s">
        <v>2194</v>
      </c>
      <c r="C1013" s="526" t="s">
        <v>2175</v>
      </c>
      <c r="D1013" s="526" t="s">
        <v>2249</v>
      </c>
      <c r="E1013" s="526" t="s">
        <v>2250</v>
      </c>
      <c r="F1013" s="530">
        <v>32</v>
      </c>
      <c r="G1013" s="530">
        <v>4000</v>
      </c>
      <c r="H1013" s="530">
        <v>0.61274509803921573</v>
      </c>
      <c r="I1013" s="530">
        <v>125</v>
      </c>
      <c r="J1013" s="530">
        <v>51</v>
      </c>
      <c r="K1013" s="530">
        <v>6528</v>
      </c>
      <c r="L1013" s="530">
        <v>1</v>
      </c>
      <c r="M1013" s="530">
        <v>128</v>
      </c>
      <c r="N1013" s="530">
        <v>33</v>
      </c>
      <c r="O1013" s="530">
        <v>4224</v>
      </c>
      <c r="P1013" s="544">
        <v>0.6470588235294118</v>
      </c>
      <c r="Q1013" s="531">
        <v>128</v>
      </c>
    </row>
    <row r="1014" spans="1:17" ht="14.4" customHeight="1" x14ac:dyDescent="0.3">
      <c r="A1014" s="525" t="s">
        <v>2785</v>
      </c>
      <c r="B1014" s="526" t="s">
        <v>2194</v>
      </c>
      <c r="C1014" s="526" t="s">
        <v>2175</v>
      </c>
      <c r="D1014" s="526" t="s">
        <v>2251</v>
      </c>
      <c r="E1014" s="526" t="s">
        <v>2252</v>
      </c>
      <c r="F1014" s="530">
        <v>260</v>
      </c>
      <c r="G1014" s="530">
        <v>56940</v>
      </c>
      <c r="H1014" s="530">
        <v>0.82633114197396496</v>
      </c>
      <c r="I1014" s="530">
        <v>219</v>
      </c>
      <c r="J1014" s="530">
        <v>309</v>
      </c>
      <c r="K1014" s="530">
        <v>68907</v>
      </c>
      <c r="L1014" s="530">
        <v>1</v>
      </c>
      <c r="M1014" s="530">
        <v>223</v>
      </c>
      <c r="N1014" s="530">
        <v>333</v>
      </c>
      <c r="O1014" s="530">
        <v>74259</v>
      </c>
      <c r="P1014" s="544">
        <v>1.0776699029126213</v>
      </c>
      <c r="Q1014" s="531">
        <v>223</v>
      </c>
    </row>
    <row r="1015" spans="1:17" ht="14.4" customHeight="1" x14ac:dyDescent="0.3">
      <c r="A1015" s="525" t="s">
        <v>2785</v>
      </c>
      <c r="B1015" s="526" t="s">
        <v>2194</v>
      </c>
      <c r="C1015" s="526" t="s">
        <v>2175</v>
      </c>
      <c r="D1015" s="526" t="s">
        <v>2253</v>
      </c>
      <c r="E1015" s="526" t="s">
        <v>2254</v>
      </c>
      <c r="F1015" s="530">
        <v>6</v>
      </c>
      <c r="G1015" s="530">
        <v>1314</v>
      </c>
      <c r="H1015" s="530">
        <v>0.84176809737347857</v>
      </c>
      <c r="I1015" s="530">
        <v>219</v>
      </c>
      <c r="J1015" s="530">
        <v>7</v>
      </c>
      <c r="K1015" s="530">
        <v>1561</v>
      </c>
      <c r="L1015" s="530">
        <v>1</v>
      </c>
      <c r="M1015" s="530">
        <v>223</v>
      </c>
      <c r="N1015" s="530">
        <v>5</v>
      </c>
      <c r="O1015" s="530">
        <v>1115</v>
      </c>
      <c r="P1015" s="544">
        <v>0.7142857142857143</v>
      </c>
      <c r="Q1015" s="531">
        <v>223</v>
      </c>
    </row>
    <row r="1016" spans="1:17" ht="14.4" customHeight="1" x14ac:dyDescent="0.3">
      <c r="A1016" s="525" t="s">
        <v>2785</v>
      </c>
      <c r="B1016" s="526" t="s">
        <v>2194</v>
      </c>
      <c r="C1016" s="526" t="s">
        <v>2175</v>
      </c>
      <c r="D1016" s="526" t="s">
        <v>2255</v>
      </c>
      <c r="E1016" s="526" t="s">
        <v>2256</v>
      </c>
      <c r="F1016" s="530"/>
      <c r="G1016" s="530"/>
      <c r="H1016" s="530"/>
      <c r="I1016" s="530"/>
      <c r="J1016" s="530">
        <v>1</v>
      </c>
      <c r="K1016" s="530">
        <v>353</v>
      </c>
      <c r="L1016" s="530">
        <v>1</v>
      </c>
      <c r="M1016" s="530">
        <v>353</v>
      </c>
      <c r="N1016" s="530"/>
      <c r="O1016" s="530"/>
      <c r="P1016" s="544"/>
      <c r="Q1016" s="531"/>
    </row>
    <row r="1017" spans="1:17" ht="14.4" customHeight="1" x14ac:dyDescent="0.3">
      <c r="A1017" s="525" t="s">
        <v>2785</v>
      </c>
      <c r="B1017" s="526" t="s">
        <v>2194</v>
      </c>
      <c r="C1017" s="526" t="s">
        <v>2175</v>
      </c>
      <c r="D1017" s="526" t="s">
        <v>2257</v>
      </c>
      <c r="E1017" s="526" t="s">
        <v>2258</v>
      </c>
      <c r="F1017" s="530">
        <v>111</v>
      </c>
      <c r="G1017" s="530">
        <v>24531</v>
      </c>
      <c r="H1017" s="530">
        <v>0.96483775811209438</v>
      </c>
      <c r="I1017" s="530">
        <v>221</v>
      </c>
      <c r="J1017" s="530">
        <v>113</v>
      </c>
      <c r="K1017" s="530">
        <v>25425</v>
      </c>
      <c r="L1017" s="530">
        <v>1</v>
      </c>
      <c r="M1017" s="530">
        <v>225</v>
      </c>
      <c r="N1017" s="530">
        <v>112</v>
      </c>
      <c r="O1017" s="530">
        <v>25200</v>
      </c>
      <c r="P1017" s="544">
        <v>0.99115044247787609</v>
      </c>
      <c r="Q1017" s="531">
        <v>225</v>
      </c>
    </row>
    <row r="1018" spans="1:17" ht="14.4" customHeight="1" x14ac:dyDescent="0.3">
      <c r="A1018" s="525" t="s">
        <v>2785</v>
      </c>
      <c r="B1018" s="526" t="s">
        <v>2194</v>
      </c>
      <c r="C1018" s="526" t="s">
        <v>2175</v>
      </c>
      <c r="D1018" s="526" t="s">
        <v>2259</v>
      </c>
      <c r="E1018" s="526" t="s">
        <v>2260</v>
      </c>
      <c r="F1018" s="530">
        <v>6</v>
      </c>
      <c r="G1018" s="530">
        <v>3678</v>
      </c>
      <c r="H1018" s="530">
        <v>0.73560000000000003</v>
      </c>
      <c r="I1018" s="530">
        <v>613</v>
      </c>
      <c r="J1018" s="530">
        <v>8</v>
      </c>
      <c r="K1018" s="530">
        <v>5000</v>
      </c>
      <c r="L1018" s="530">
        <v>1</v>
      </c>
      <c r="M1018" s="530">
        <v>625</v>
      </c>
      <c r="N1018" s="530">
        <v>2</v>
      </c>
      <c r="O1018" s="530">
        <v>1252</v>
      </c>
      <c r="P1018" s="544">
        <v>0.25040000000000001</v>
      </c>
      <c r="Q1018" s="531">
        <v>626</v>
      </c>
    </row>
    <row r="1019" spans="1:17" ht="14.4" customHeight="1" x14ac:dyDescent="0.3">
      <c r="A1019" s="525" t="s">
        <v>2785</v>
      </c>
      <c r="B1019" s="526" t="s">
        <v>2194</v>
      </c>
      <c r="C1019" s="526" t="s">
        <v>2175</v>
      </c>
      <c r="D1019" s="526" t="s">
        <v>2263</v>
      </c>
      <c r="E1019" s="526" t="s">
        <v>2264</v>
      </c>
      <c r="F1019" s="530">
        <v>3</v>
      </c>
      <c r="G1019" s="530">
        <v>3078</v>
      </c>
      <c r="H1019" s="530"/>
      <c r="I1019" s="530">
        <v>1026</v>
      </c>
      <c r="J1019" s="530"/>
      <c r="K1019" s="530"/>
      <c r="L1019" s="530"/>
      <c r="M1019" s="530"/>
      <c r="N1019" s="530"/>
      <c r="O1019" s="530"/>
      <c r="P1019" s="544"/>
      <c r="Q1019" s="531"/>
    </row>
    <row r="1020" spans="1:17" ht="14.4" customHeight="1" x14ac:dyDescent="0.3">
      <c r="A1020" s="525" t="s">
        <v>2785</v>
      </c>
      <c r="B1020" s="526" t="s">
        <v>2194</v>
      </c>
      <c r="C1020" s="526" t="s">
        <v>2175</v>
      </c>
      <c r="D1020" s="526" t="s">
        <v>2367</v>
      </c>
      <c r="E1020" s="526" t="s">
        <v>2368</v>
      </c>
      <c r="F1020" s="530">
        <v>18</v>
      </c>
      <c r="G1020" s="530">
        <v>8136</v>
      </c>
      <c r="H1020" s="530">
        <v>1.4739130434782608</v>
      </c>
      <c r="I1020" s="530">
        <v>452</v>
      </c>
      <c r="J1020" s="530">
        <v>12</v>
      </c>
      <c r="K1020" s="530">
        <v>5520</v>
      </c>
      <c r="L1020" s="530">
        <v>1</v>
      </c>
      <c r="M1020" s="530">
        <v>460</v>
      </c>
      <c r="N1020" s="530">
        <v>17</v>
      </c>
      <c r="O1020" s="530">
        <v>7820</v>
      </c>
      <c r="P1020" s="544">
        <v>1.4166666666666667</v>
      </c>
      <c r="Q1020" s="531">
        <v>460</v>
      </c>
    </row>
    <row r="1021" spans="1:17" ht="14.4" customHeight="1" x14ac:dyDescent="0.3">
      <c r="A1021" s="525" t="s">
        <v>2785</v>
      </c>
      <c r="B1021" s="526" t="s">
        <v>2194</v>
      </c>
      <c r="C1021" s="526" t="s">
        <v>2175</v>
      </c>
      <c r="D1021" s="526" t="s">
        <v>2265</v>
      </c>
      <c r="E1021" s="526" t="s">
        <v>2266</v>
      </c>
      <c r="F1021" s="530"/>
      <c r="G1021" s="530"/>
      <c r="H1021" s="530"/>
      <c r="I1021" s="530"/>
      <c r="J1021" s="530"/>
      <c r="K1021" s="530"/>
      <c r="L1021" s="530"/>
      <c r="M1021" s="530"/>
      <c r="N1021" s="530">
        <v>1</v>
      </c>
      <c r="O1021" s="530">
        <v>1136</v>
      </c>
      <c r="P1021" s="544"/>
      <c r="Q1021" s="531">
        <v>1136</v>
      </c>
    </row>
    <row r="1022" spans="1:17" ht="14.4" customHeight="1" x14ac:dyDescent="0.3">
      <c r="A1022" s="525" t="s">
        <v>2785</v>
      </c>
      <c r="B1022" s="526" t="s">
        <v>2194</v>
      </c>
      <c r="C1022" s="526" t="s">
        <v>2175</v>
      </c>
      <c r="D1022" s="526" t="s">
        <v>2269</v>
      </c>
      <c r="E1022" s="526" t="s">
        <v>2270</v>
      </c>
      <c r="F1022" s="530">
        <v>31</v>
      </c>
      <c r="G1022" s="530">
        <v>8029</v>
      </c>
      <c r="H1022" s="530">
        <v>2.019874213836478</v>
      </c>
      <c r="I1022" s="530">
        <v>259</v>
      </c>
      <c r="J1022" s="530">
        <v>15</v>
      </c>
      <c r="K1022" s="530">
        <v>3975</v>
      </c>
      <c r="L1022" s="530">
        <v>1</v>
      </c>
      <c r="M1022" s="530">
        <v>265</v>
      </c>
      <c r="N1022" s="530">
        <v>24</v>
      </c>
      <c r="O1022" s="530">
        <v>6360</v>
      </c>
      <c r="P1022" s="544">
        <v>1.6</v>
      </c>
      <c r="Q1022" s="531">
        <v>265</v>
      </c>
    </row>
    <row r="1023" spans="1:17" ht="14.4" customHeight="1" x14ac:dyDescent="0.3">
      <c r="A1023" s="525" t="s">
        <v>2785</v>
      </c>
      <c r="B1023" s="526" t="s">
        <v>2194</v>
      </c>
      <c r="C1023" s="526" t="s">
        <v>2175</v>
      </c>
      <c r="D1023" s="526" t="s">
        <v>2271</v>
      </c>
      <c r="E1023" s="526" t="s">
        <v>2272</v>
      </c>
      <c r="F1023" s="530">
        <v>4</v>
      </c>
      <c r="G1023" s="530">
        <v>1320</v>
      </c>
      <c r="H1023" s="530">
        <v>1.8911174785100286</v>
      </c>
      <c r="I1023" s="530">
        <v>330</v>
      </c>
      <c r="J1023" s="530">
        <v>2</v>
      </c>
      <c r="K1023" s="530">
        <v>698</v>
      </c>
      <c r="L1023" s="530">
        <v>1</v>
      </c>
      <c r="M1023" s="530">
        <v>349</v>
      </c>
      <c r="N1023" s="530"/>
      <c r="O1023" s="530"/>
      <c r="P1023" s="544"/>
      <c r="Q1023" s="531"/>
    </row>
    <row r="1024" spans="1:17" ht="14.4" customHeight="1" x14ac:dyDescent="0.3">
      <c r="A1024" s="525" t="s">
        <v>2785</v>
      </c>
      <c r="B1024" s="526" t="s">
        <v>2194</v>
      </c>
      <c r="C1024" s="526" t="s">
        <v>2175</v>
      </c>
      <c r="D1024" s="526" t="s">
        <v>2502</v>
      </c>
      <c r="E1024" s="526" t="s">
        <v>2503</v>
      </c>
      <c r="F1024" s="530">
        <v>3</v>
      </c>
      <c r="G1024" s="530">
        <v>12417</v>
      </c>
      <c r="H1024" s="530">
        <v>0.99399615754082615</v>
      </c>
      <c r="I1024" s="530">
        <v>4139</v>
      </c>
      <c r="J1024" s="530">
        <v>3</v>
      </c>
      <c r="K1024" s="530">
        <v>12492</v>
      </c>
      <c r="L1024" s="530">
        <v>1</v>
      </c>
      <c r="M1024" s="530">
        <v>4164</v>
      </c>
      <c r="N1024" s="530">
        <v>4</v>
      </c>
      <c r="O1024" s="530">
        <v>16656</v>
      </c>
      <c r="P1024" s="544">
        <v>1.3333333333333333</v>
      </c>
      <c r="Q1024" s="531">
        <v>4164</v>
      </c>
    </row>
    <row r="1025" spans="1:17" ht="14.4" customHeight="1" x14ac:dyDescent="0.3">
      <c r="A1025" s="525" t="s">
        <v>2785</v>
      </c>
      <c r="B1025" s="526" t="s">
        <v>2194</v>
      </c>
      <c r="C1025" s="526" t="s">
        <v>2175</v>
      </c>
      <c r="D1025" s="526" t="s">
        <v>2512</v>
      </c>
      <c r="E1025" s="526" t="s">
        <v>2513</v>
      </c>
      <c r="F1025" s="530">
        <v>1</v>
      </c>
      <c r="G1025" s="530">
        <v>3824</v>
      </c>
      <c r="H1025" s="530">
        <v>0.24766839378238342</v>
      </c>
      <c r="I1025" s="530">
        <v>3824</v>
      </c>
      <c r="J1025" s="530">
        <v>4</v>
      </c>
      <c r="K1025" s="530">
        <v>15440</v>
      </c>
      <c r="L1025" s="530">
        <v>1</v>
      </c>
      <c r="M1025" s="530">
        <v>3860</v>
      </c>
      <c r="N1025" s="530">
        <v>6</v>
      </c>
      <c r="O1025" s="530">
        <v>23160</v>
      </c>
      <c r="P1025" s="544">
        <v>1.5</v>
      </c>
      <c r="Q1025" s="531">
        <v>3860</v>
      </c>
    </row>
    <row r="1026" spans="1:17" ht="14.4" customHeight="1" x14ac:dyDescent="0.3">
      <c r="A1026" s="525" t="s">
        <v>2785</v>
      </c>
      <c r="B1026" s="526" t="s">
        <v>2194</v>
      </c>
      <c r="C1026" s="526" t="s">
        <v>2175</v>
      </c>
      <c r="D1026" s="526" t="s">
        <v>2514</v>
      </c>
      <c r="E1026" s="526" t="s">
        <v>2515</v>
      </c>
      <c r="F1026" s="530">
        <v>2</v>
      </c>
      <c r="G1026" s="530">
        <v>10324</v>
      </c>
      <c r="H1026" s="530">
        <v>1.9815738963531671</v>
      </c>
      <c r="I1026" s="530">
        <v>5162</v>
      </c>
      <c r="J1026" s="530">
        <v>1</v>
      </c>
      <c r="K1026" s="530">
        <v>5210</v>
      </c>
      <c r="L1026" s="530">
        <v>1</v>
      </c>
      <c r="M1026" s="530">
        <v>5210</v>
      </c>
      <c r="N1026" s="530">
        <v>2</v>
      </c>
      <c r="O1026" s="530">
        <v>10420</v>
      </c>
      <c r="P1026" s="544">
        <v>2</v>
      </c>
      <c r="Q1026" s="531">
        <v>5210</v>
      </c>
    </row>
    <row r="1027" spans="1:17" ht="14.4" customHeight="1" x14ac:dyDescent="0.3">
      <c r="A1027" s="525" t="s">
        <v>2785</v>
      </c>
      <c r="B1027" s="526" t="s">
        <v>2194</v>
      </c>
      <c r="C1027" s="526" t="s">
        <v>2175</v>
      </c>
      <c r="D1027" s="526" t="s">
        <v>2281</v>
      </c>
      <c r="E1027" s="526" t="s">
        <v>2282</v>
      </c>
      <c r="F1027" s="530">
        <v>18</v>
      </c>
      <c r="G1027" s="530">
        <v>23058</v>
      </c>
      <c r="H1027" s="530">
        <v>1.2737819025522041</v>
      </c>
      <c r="I1027" s="530">
        <v>1281</v>
      </c>
      <c r="J1027" s="530">
        <v>14</v>
      </c>
      <c r="K1027" s="530">
        <v>18102</v>
      </c>
      <c r="L1027" s="530">
        <v>1</v>
      </c>
      <c r="M1027" s="530">
        <v>1293</v>
      </c>
      <c r="N1027" s="530">
        <v>9</v>
      </c>
      <c r="O1027" s="530">
        <v>11646</v>
      </c>
      <c r="P1027" s="544">
        <v>0.64335432548889626</v>
      </c>
      <c r="Q1027" s="531">
        <v>1294</v>
      </c>
    </row>
    <row r="1028" spans="1:17" ht="14.4" customHeight="1" x14ac:dyDescent="0.3">
      <c r="A1028" s="525" t="s">
        <v>2785</v>
      </c>
      <c r="B1028" s="526" t="s">
        <v>2194</v>
      </c>
      <c r="C1028" s="526" t="s">
        <v>2175</v>
      </c>
      <c r="D1028" s="526" t="s">
        <v>2283</v>
      </c>
      <c r="E1028" s="526" t="s">
        <v>2284</v>
      </c>
      <c r="F1028" s="530">
        <v>13</v>
      </c>
      <c r="G1028" s="530">
        <v>15171</v>
      </c>
      <c r="H1028" s="530">
        <v>1.4321721891815349</v>
      </c>
      <c r="I1028" s="530">
        <v>1167</v>
      </c>
      <c r="J1028" s="530">
        <v>9</v>
      </c>
      <c r="K1028" s="530">
        <v>10593</v>
      </c>
      <c r="L1028" s="530">
        <v>1</v>
      </c>
      <c r="M1028" s="530">
        <v>1177</v>
      </c>
      <c r="N1028" s="530">
        <v>5</v>
      </c>
      <c r="O1028" s="530">
        <v>5890</v>
      </c>
      <c r="P1028" s="544">
        <v>0.55602756537335973</v>
      </c>
      <c r="Q1028" s="531">
        <v>1178</v>
      </c>
    </row>
    <row r="1029" spans="1:17" ht="14.4" customHeight="1" x14ac:dyDescent="0.3">
      <c r="A1029" s="525" t="s">
        <v>2785</v>
      </c>
      <c r="B1029" s="526" t="s">
        <v>2194</v>
      </c>
      <c r="C1029" s="526" t="s">
        <v>2175</v>
      </c>
      <c r="D1029" s="526" t="s">
        <v>2285</v>
      </c>
      <c r="E1029" s="526" t="s">
        <v>2286</v>
      </c>
      <c r="F1029" s="530">
        <v>106</v>
      </c>
      <c r="G1029" s="530">
        <v>538056</v>
      </c>
      <c r="H1029" s="530">
        <v>1.0646436585105246</v>
      </c>
      <c r="I1029" s="530">
        <v>5076</v>
      </c>
      <c r="J1029" s="530">
        <v>98</v>
      </c>
      <c r="K1029" s="530">
        <v>505386</v>
      </c>
      <c r="L1029" s="530">
        <v>1</v>
      </c>
      <c r="M1029" s="530">
        <v>5157</v>
      </c>
      <c r="N1029" s="530">
        <v>112</v>
      </c>
      <c r="O1029" s="530">
        <v>577584</v>
      </c>
      <c r="P1029" s="544">
        <v>1.1428571428571428</v>
      </c>
      <c r="Q1029" s="531">
        <v>5157</v>
      </c>
    </row>
    <row r="1030" spans="1:17" ht="14.4" customHeight="1" x14ac:dyDescent="0.3">
      <c r="A1030" s="525" t="s">
        <v>2785</v>
      </c>
      <c r="B1030" s="526" t="s">
        <v>2194</v>
      </c>
      <c r="C1030" s="526" t="s">
        <v>2175</v>
      </c>
      <c r="D1030" s="526" t="s">
        <v>2289</v>
      </c>
      <c r="E1030" s="526" t="s">
        <v>2290</v>
      </c>
      <c r="F1030" s="530">
        <v>2</v>
      </c>
      <c r="G1030" s="530">
        <v>11032</v>
      </c>
      <c r="H1030" s="530">
        <v>0.39259786476868325</v>
      </c>
      <c r="I1030" s="530">
        <v>5516</v>
      </c>
      <c r="J1030" s="530">
        <v>5</v>
      </c>
      <c r="K1030" s="530">
        <v>28100</v>
      </c>
      <c r="L1030" s="530">
        <v>1</v>
      </c>
      <c r="M1030" s="530">
        <v>5620</v>
      </c>
      <c r="N1030" s="530">
        <v>2</v>
      </c>
      <c r="O1030" s="530">
        <v>11240</v>
      </c>
      <c r="P1030" s="544">
        <v>0.4</v>
      </c>
      <c r="Q1030" s="531">
        <v>5620</v>
      </c>
    </row>
    <row r="1031" spans="1:17" ht="14.4" customHeight="1" x14ac:dyDescent="0.3">
      <c r="A1031" s="525" t="s">
        <v>2785</v>
      </c>
      <c r="B1031" s="526" t="s">
        <v>2194</v>
      </c>
      <c r="C1031" s="526" t="s">
        <v>2175</v>
      </c>
      <c r="D1031" s="526" t="s">
        <v>2293</v>
      </c>
      <c r="E1031" s="526" t="s">
        <v>2294</v>
      </c>
      <c r="F1031" s="530">
        <v>1</v>
      </c>
      <c r="G1031" s="530">
        <v>752</v>
      </c>
      <c r="H1031" s="530">
        <v>0.47</v>
      </c>
      <c r="I1031" s="530">
        <v>752</v>
      </c>
      <c r="J1031" s="530">
        <v>2</v>
      </c>
      <c r="K1031" s="530">
        <v>1600</v>
      </c>
      <c r="L1031" s="530">
        <v>1</v>
      </c>
      <c r="M1031" s="530">
        <v>800</v>
      </c>
      <c r="N1031" s="530">
        <v>4</v>
      </c>
      <c r="O1031" s="530">
        <v>3204</v>
      </c>
      <c r="P1031" s="544">
        <v>2.0024999999999999</v>
      </c>
      <c r="Q1031" s="531">
        <v>801</v>
      </c>
    </row>
    <row r="1032" spans="1:17" ht="14.4" customHeight="1" x14ac:dyDescent="0.3">
      <c r="A1032" s="525" t="s">
        <v>2785</v>
      </c>
      <c r="B1032" s="526" t="s">
        <v>2194</v>
      </c>
      <c r="C1032" s="526" t="s">
        <v>2175</v>
      </c>
      <c r="D1032" s="526" t="s">
        <v>2295</v>
      </c>
      <c r="E1032" s="526" t="s">
        <v>2296</v>
      </c>
      <c r="F1032" s="530">
        <v>472</v>
      </c>
      <c r="G1032" s="530">
        <v>82600</v>
      </c>
      <c r="H1032" s="530">
        <v>0.96618357487922701</v>
      </c>
      <c r="I1032" s="530">
        <v>175</v>
      </c>
      <c r="J1032" s="530">
        <v>483</v>
      </c>
      <c r="K1032" s="530">
        <v>85491</v>
      </c>
      <c r="L1032" s="530">
        <v>1</v>
      </c>
      <c r="M1032" s="530">
        <v>177</v>
      </c>
      <c r="N1032" s="530">
        <v>436</v>
      </c>
      <c r="O1032" s="530">
        <v>77172</v>
      </c>
      <c r="P1032" s="544">
        <v>0.90269151138716353</v>
      </c>
      <c r="Q1032" s="531">
        <v>177</v>
      </c>
    </row>
    <row r="1033" spans="1:17" ht="14.4" customHeight="1" x14ac:dyDescent="0.3">
      <c r="A1033" s="525" t="s">
        <v>2785</v>
      </c>
      <c r="B1033" s="526" t="s">
        <v>2194</v>
      </c>
      <c r="C1033" s="526" t="s">
        <v>2175</v>
      </c>
      <c r="D1033" s="526" t="s">
        <v>2297</v>
      </c>
      <c r="E1033" s="526" t="s">
        <v>2298</v>
      </c>
      <c r="F1033" s="530">
        <v>67</v>
      </c>
      <c r="G1033" s="530">
        <v>134067</v>
      </c>
      <c r="H1033" s="530">
        <v>1.0390857514880953</v>
      </c>
      <c r="I1033" s="530">
        <v>2001</v>
      </c>
      <c r="J1033" s="530">
        <v>63</v>
      </c>
      <c r="K1033" s="530">
        <v>129024</v>
      </c>
      <c r="L1033" s="530">
        <v>1</v>
      </c>
      <c r="M1033" s="530">
        <v>2048</v>
      </c>
      <c r="N1033" s="530">
        <v>63</v>
      </c>
      <c r="O1033" s="530">
        <v>129087</v>
      </c>
      <c r="P1033" s="544">
        <v>1.00048828125</v>
      </c>
      <c r="Q1033" s="531">
        <v>2049</v>
      </c>
    </row>
    <row r="1034" spans="1:17" ht="14.4" customHeight="1" x14ac:dyDescent="0.3">
      <c r="A1034" s="525" t="s">
        <v>2785</v>
      </c>
      <c r="B1034" s="526" t="s">
        <v>2194</v>
      </c>
      <c r="C1034" s="526" t="s">
        <v>2175</v>
      </c>
      <c r="D1034" s="526" t="s">
        <v>2303</v>
      </c>
      <c r="E1034" s="526" t="s">
        <v>2304</v>
      </c>
      <c r="F1034" s="530">
        <v>49</v>
      </c>
      <c r="G1034" s="530">
        <v>132104</v>
      </c>
      <c r="H1034" s="530">
        <v>0.87788410419989371</v>
      </c>
      <c r="I1034" s="530">
        <v>2696</v>
      </c>
      <c r="J1034" s="530">
        <v>55</v>
      </c>
      <c r="K1034" s="530">
        <v>150480</v>
      </c>
      <c r="L1034" s="530">
        <v>1</v>
      </c>
      <c r="M1034" s="530">
        <v>2736</v>
      </c>
      <c r="N1034" s="530">
        <v>63</v>
      </c>
      <c r="O1034" s="530">
        <v>172431</v>
      </c>
      <c r="P1034" s="544">
        <v>1.1458732057416268</v>
      </c>
      <c r="Q1034" s="531">
        <v>2737</v>
      </c>
    </row>
    <row r="1035" spans="1:17" ht="14.4" customHeight="1" x14ac:dyDescent="0.3">
      <c r="A1035" s="525" t="s">
        <v>2785</v>
      </c>
      <c r="B1035" s="526" t="s">
        <v>2194</v>
      </c>
      <c r="C1035" s="526" t="s">
        <v>2175</v>
      </c>
      <c r="D1035" s="526" t="s">
        <v>2305</v>
      </c>
      <c r="E1035" s="526" t="s">
        <v>2306</v>
      </c>
      <c r="F1035" s="530">
        <v>13</v>
      </c>
      <c r="G1035" s="530">
        <v>67444</v>
      </c>
      <c r="H1035" s="530">
        <v>1.1636501664970065</v>
      </c>
      <c r="I1035" s="530">
        <v>5188</v>
      </c>
      <c r="J1035" s="530">
        <v>11</v>
      </c>
      <c r="K1035" s="530">
        <v>57959</v>
      </c>
      <c r="L1035" s="530">
        <v>1</v>
      </c>
      <c r="M1035" s="530">
        <v>5269</v>
      </c>
      <c r="N1035" s="530">
        <v>14</v>
      </c>
      <c r="O1035" s="530">
        <v>73766</v>
      </c>
      <c r="P1035" s="544">
        <v>1.2727272727272727</v>
      </c>
      <c r="Q1035" s="531">
        <v>5269</v>
      </c>
    </row>
    <row r="1036" spans="1:17" ht="14.4" customHeight="1" x14ac:dyDescent="0.3">
      <c r="A1036" s="525" t="s">
        <v>2785</v>
      </c>
      <c r="B1036" s="526" t="s">
        <v>2194</v>
      </c>
      <c r="C1036" s="526" t="s">
        <v>2175</v>
      </c>
      <c r="D1036" s="526" t="s">
        <v>2373</v>
      </c>
      <c r="E1036" s="526" t="s">
        <v>2374</v>
      </c>
      <c r="F1036" s="530">
        <v>1</v>
      </c>
      <c r="G1036" s="530">
        <v>31</v>
      </c>
      <c r="H1036" s="530"/>
      <c r="I1036" s="530">
        <v>31</v>
      </c>
      <c r="J1036" s="530">
        <v>0</v>
      </c>
      <c r="K1036" s="530">
        <v>0</v>
      </c>
      <c r="L1036" s="530"/>
      <c r="M1036" s="530"/>
      <c r="N1036" s="530"/>
      <c r="O1036" s="530"/>
      <c r="P1036" s="544"/>
      <c r="Q1036" s="531"/>
    </row>
    <row r="1037" spans="1:17" ht="14.4" customHeight="1" x14ac:dyDescent="0.3">
      <c r="A1037" s="525" t="s">
        <v>2785</v>
      </c>
      <c r="B1037" s="526" t="s">
        <v>2194</v>
      </c>
      <c r="C1037" s="526" t="s">
        <v>2175</v>
      </c>
      <c r="D1037" s="526" t="s">
        <v>2309</v>
      </c>
      <c r="E1037" s="526" t="s">
        <v>2310</v>
      </c>
      <c r="F1037" s="530">
        <v>16</v>
      </c>
      <c r="G1037" s="530">
        <v>10592</v>
      </c>
      <c r="H1037" s="530">
        <v>1.2088564254736363</v>
      </c>
      <c r="I1037" s="530">
        <v>662</v>
      </c>
      <c r="J1037" s="530">
        <v>13</v>
      </c>
      <c r="K1037" s="530">
        <v>8762</v>
      </c>
      <c r="L1037" s="530">
        <v>1</v>
      </c>
      <c r="M1037" s="530">
        <v>674</v>
      </c>
      <c r="N1037" s="530">
        <v>11</v>
      </c>
      <c r="O1037" s="530">
        <v>7425</v>
      </c>
      <c r="P1037" s="544">
        <v>0.84740926729057298</v>
      </c>
      <c r="Q1037" s="531">
        <v>675</v>
      </c>
    </row>
    <row r="1038" spans="1:17" ht="14.4" customHeight="1" x14ac:dyDescent="0.3">
      <c r="A1038" s="525" t="s">
        <v>2785</v>
      </c>
      <c r="B1038" s="526" t="s">
        <v>2194</v>
      </c>
      <c r="C1038" s="526" t="s">
        <v>2175</v>
      </c>
      <c r="D1038" s="526" t="s">
        <v>2375</v>
      </c>
      <c r="E1038" s="526" t="s">
        <v>2376</v>
      </c>
      <c r="F1038" s="530">
        <v>18</v>
      </c>
      <c r="G1038" s="530">
        <v>10044</v>
      </c>
      <c r="H1038" s="530">
        <v>1.4735915492957747</v>
      </c>
      <c r="I1038" s="530">
        <v>558</v>
      </c>
      <c r="J1038" s="530">
        <v>12</v>
      </c>
      <c r="K1038" s="530">
        <v>6816</v>
      </c>
      <c r="L1038" s="530">
        <v>1</v>
      </c>
      <c r="M1038" s="530">
        <v>568</v>
      </c>
      <c r="N1038" s="530">
        <v>17</v>
      </c>
      <c r="O1038" s="530">
        <v>9673</v>
      </c>
      <c r="P1038" s="544">
        <v>1.4191607981220657</v>
      </c>
      <c r="Q1038" s="531">
        <v>569</v>
      </c>
    </row>
    <row r="1039" spans="1:17" ht="14.4" customHeight="1" x14ac:dyDescent="0.3">
      <c r="A1039" s="525" t="s">
        <v>2785</v>
      </c>
      <c r="B1039" s="526" t="s">
        <v>2194</v>
      </c>
      <c r="C1039" s="526" t="s">
        <v>2175</v>
      </c>
      <c r="D1039" s="526" t="s">
        <v>2313</v>
      </c>
      <c r="E1039" s="526" t="s">
        <v>2314</v>
      </c>
      <c r="F1039" s="530">
        <v>42</v>
      </c>
      <c r="G1039" s="530">
        <v>6342</v>
      </c>
      <c r="H1039" s="530">
        <v>0.73064516129032253</v>
      </c>
      <c r="I1039" s="530">
        <v>151</v>
      </c>
      <c r="J1039" s="530">
        <v>56</v>
      </c>
      <c r="K1039" s="530">
        <v>8680</v>
      </c>
      <c r="L1039" s="530">
        <v>1</v>
      </c>
      <c r="M1039" s="530">
        <v>155</v>
      </c>
      <c r="N1039" s="530">
        <v>50</v>
      </c>
      <c r="O1039" s="530">
        <v>7750</v>
      </c>
      <c r="P1039" s="544">
        <v>0.8928571428571429</v>
      </c>
      <c r="Q1039" s="531">
        <v>155</v>
      </c>
    </row>
    <row r="1040" spans="1:17" ht="14.4" customHeight="1" x14ac:dyDescent="0.3">
      <c r="A1040" s="525" t="s">
        <v>2785</v>
      </c>
      <c r="B1040" s="526" t="s">
        <v>2194</v>
      </c>
      <c r="C1040" s="526" t="s">
        <v>2175</v>
      </c>
      <c r="D1040" s="526" t="s">
        <v>2315</v>
      </c>
      <c r="E1040" s="526" t="s">
        <v>2316</v>
      </c>
      <c r="F1040" s="530">
        <v>18</v>
      </c>
      <c r="G1040" s="530">
        <v>3510</v>
      </c>
      <c r="H1040" s="530">
        <v>0.97989949748743721</v>
      </c>
      <c r="I1040" s="530">
        <v>195</v>
      </c>
      <c r="J1040" s="530">
        <v>18</v>
      </c>
      <c r="K1040" s="530">
        <v>3582</v>
      </c>
      <c r="L1040" s="530">
        <v>1</v>
      </c>
      <c r="M1040" s="530">
        <v>199</v>
      </c>
      <c r="N1040" s="530">
        <v>11</v>
      </c>
      <c r="O1040" s="530">
        <v>2189</v>
      </c>
      <c r="P1040" s="544">
        <v>0.61111111111111116</v>
      </c>
      <c r="Q1040" s="531">
        <v>199</v>
      </c>
    </row>
    <row r="1041" spans="1:17" ht="14.4" customHeight="1" x14ac:dyDescent="0.3">
      <c r="A1041" s="525" t="s">
        <v>2785</v>
      </c>
      <c r="B1041" s="526" t="s">
        <v>2194</v>
      </c>
      <c r="C1041" s="526" t="s">
        <v>2175</v>
      </c>
      <c r="D1041" s="526" t="s">
        <v>2317</v>
      </c>
      <c r="E1041" s="526" t="s">
        <v>2318</v>
      </c>
      <c r="F1041" s="530">
        <v>314</v>
      </c>
      <c r="G1041" s="530">
        <v>62800</v>
      </c>
      <c r="H1041" s="530">
        <v>0.75823432821404424</v>
      </c>
      <c r="I1041" s="530">
        <v>200</v>
      </c>
      <c r="J1041" s="530">
        <v>406</v>
      </c>
      <c r="K1041" s="530">
        <v>82824</v>
      </c>
      <c r="L1041" s="530">
        <v>1</v>
      </c>
      <c r="M1041" s="530">
        <v>204</v>
      </c>
      <c r="N1041" s="530">
        <v>356</v>
      </c>
      <c r="O1041" s="530">
        <v>72624</v>
      </c>
      <c r="P1041" s="544">
        <v>0.87684729064039413</v>
      </c>
      <c r="Q1041" s="531">
        <v>204</v>
      </c>
    </row>
    <row r="1042" spans="1:17" ht="14.4" customHeight="1" x14ac:dyDescent="0.3">
      <c r="A1042" s="525" t="s">
        <v>2785</v>
      </c>
      <c r="B1042" s="526" t="s">
        <v>2194</v>
      </c>
      <c r="C1042" s="526" t="s">
        <v>2175</v>
      </c>
      <c r="D1042" s="526" t="s">
        <v>2319</v>
      </c>
      <c r="E1042" s="526" t="s">
        <v>2320</v>
      </c>
      <c r="F1042" s="530">
        <v>12</v>
      </c>
      <c r="G1042" s="530">
        <v>5016</v>
      </c>
      <c r="H1042" s="530">
        <v>0.84104627766599593</v>
      </c>
      <c r="I1042" s="530">
        <v>418</v>
      </c>
      <c r="J1042" s="530">
        <v>14</v>
      </c>
      <c r="K1042" s="530">
        <v>5964</v>
      </c>
      <c r="L1042" s="530">
        <v>1</v>
      </c>
      <c r="M1042" s="530">
        <v>426</v>
      </c>
      <c r="N1042" s="530">
        <v>5</v>
      </c>
      <c r="O1042" s="530">
        <v>2130</v>
      </c>
      <c r="P1042" s="544">
        <v>0.35714285714285715</v>
      </c>
      <c r="Q1042" s="531">
        <v>426</v>
      </c>
    </row>
    <row r="1043" spans="1:17" ht="14.4" customHeight="1" x14ac:dyDescent="0.3">
      <c r="A1043" s="525" t="s">
        <v>2785</v>
      </c>
      <c r="B1043" s="526" t="s">
        <v>2194</v>
      </c>
      <c r="C1043" s="526" t="s">
        <v>2175</v>
      </c>
      <c r="D1043" s="526" t="s">
        <v>2323</v>
      </c>
      <c r="E1043" s="526" t="s">
        <v>2324</v>
      </c>
      <c r="F1043" s="530">
        <v>117</v>
      </c>
      <c r="G1043" s="530">
        <v>18603</v>
      </c>
      <c r="H1043" s="530">
        <v>0.89865223902226943</v>
      </c>
      <c r="I1043" s="530">
        <v>159</v>
      </c>
      <c r="J1043" s="530">
        <v>127</v>
      </c>
      <c r="K1043" s="530">
        <v>20701</v>
      </c>
      <c r="L1043" s="530">
        <v>1</v>
      </c>
      <c r="M1043" s="530">
        <v>163</v>
      </c>
      <c r="N1043" s="530">
        <v>111</v>
      </c>
      <c r="O1043" s="530">
        <v>18093</v>
      </c>
      <c r="P1043" s="544">
        <v>0.87401574803149606</v>
      </c>
      <c r="Q1043" s="531">
        <v>163</v>
      </c>
    </row>
    <row r="1044" spans="1:17" ht="14.4" customHeight="1" x14ac:dyDescent="0.3">
      <c r="A1044" s="525" t="s">
        <v>2785</v>
      </c>
      <c r="B1044" s="526" t="s">
        <v>2194</v>
      </c>
      <c r="C1044" s="526" t="s">
        <v>2175</v>
      </c>
      <c r="D1044" s="526" t="s">
        <v>2787</v>
      </c>
      <c r="E1044" s="526" t="s">
        <v>2788</v>
      </c>
      <c r="F1044" s="530"/>
      <c r="G1044" s="530"/>
      <c r="H1044" s="530"/>
      <c r="I1044" s="530"/>
      <c r="J1044" s="530">
        <v>1</v>
      </c>
      <c r="K1044" s="530">
        <v>0</v>
      </c>
      <c r="L1044" s="530"/>
      <c r="M1044" s="530">
        <v>0</v>
      </c>
      <c r="N1044" s="530"/>
      <c r="O1044" s="530"/>
      <c r="P1044" s="544"/>
      <c r="Q1044" s="531"/>
    </row>
    <row r="1045" spans="1:17" ht="14.4" customHeight="1" x14ac:dyDescent="0.3">
      <c r="A1045" s="525" t="s">
        <v>2785</v>
      </c>
      <c r="B1045" s="526" t="s">
        <v>2194</v>
      </c>
      <c r="C1045" s="526" t="s">
        <v>2175</v>
      </c>
      <c r="D1045" s="526" t="s">
        <v>2325</v>
      </c>
      <c r="E1045" s="526" t="s">
        <v>2326</v>
      </c>
      <c r="F1045" s="530">
        <v>4</v>
      </c>
      <c r="G1045" s="530">
        <v>1712</v>
      </c>
      <c r="H1045" s="530"/>
      <c r="I1045" s="530">
        <v>428</v>
      </c>
      <c r="J1045" s="530"/>
      <c r="K1045" s="530"/>
      <c r="L1045" s="530"/>
      <c r="M1045" s="530"/>
      <c r="N1045" s="530">
        <v>4</v>
      </c>
      <c r="O1045" s="530">
        <v>1744</v>
      </c>
      <c r="P1045" s="544"/>
      <c r="Q1045" s="531">
        <v>436</v>
      </c>
    </row>
    <row r="1046" spans="1:17" ht="14.4" customHeight="1" x14ac:dyDescent="0.3">
      <c r="A1046" s="525" t="s">
        <v>2785</v>
      </c>
      <c r="B1046" s="526" t="s">
        <v>2194</v>
      </c>
      <c r="C1046" s="526" t="s">
        <v>2175</v>
      </c>
      <c r="D1046" s="526" t="s">
        <v>2327</v>
      </c>
      <c r="E1046" s="526" t="s">
        <v>2328</v>
      </c>
      <c r="F1046" s="530">
        <v>33</v>
      </c>
      <c r="G1046" s="530">
        <v>70059</v>
      </c>
      <c r="H1046" s="530">
        <v>1.0491957947704196</v>
      </c>
      <c r="I1046" s="530">
        <v>2123</v>
      </c>
      <c r="J1046" s="530">
        <v>31</v>
      </c>
      <c r="K1046" s="530">
        <v>66774</v>
      </c>
      <c r="L1046" s="530">
        <v>1</v>
      </c>
      <c r="M1046" s="530">
        <v>2154</v>
      </c>
      <c r="N1046" s="530">
        <v>25</v>
      </c>
      <c r="O1046" s="530">
        <v>53875</v>
      </c>
      <c r="P1046" s="544">
        <v>0.80682601012370081</v>
      </c>
      <c r="Q1046" s="531">
        <v>2155</v>
      </c>
    </row>
    <row r="1047" spans="1:17" ht="14.4" customHeight="1" x14ac:dyDescent="0.3">
      <c r="A1047" s="525" t="s">
        <v>2785</v>
      </c>
      <c r="B1047" s="526" t="s">
        <v>2194</v>
      </c>
      <c r="C1047" s="526" t="s">
        <v>2175</v>
      </c>
      <c r="D1047" s="526" t="s">
        <v>2524</v>
      </c>
      <c r="E1047" s="526" t="s">
        <v>2513</v>
      </c>
      <c r="F1047" s="530">
        <v>2</v>
      </c>
      <c r="G1047" s="530">
        <v>3738</v>
      </c>
      <c r="H1047" s="530">
        <v>0.32997881355932202</v>
      </c>
      <c r="I1047" s="530">
        <v>1869</v>
      </c>
      <c r="J1047" s="530">
        <v>6</v>
      </c>
      <c r="K1047" s="530">
        <v>11328</v>
      </c>
      <c r="L1047" s="530">
        <v>1</v>
      </c>
      <c r="M1047" s="530">
        <v>1888</v>
      </c>
      <c r="N1047" s="530">
        <v>8</v>
      </c>
      <c r="O1047" s="530">
        <v>15112</v>
      </c>
      <c r="P1047" s="544">
        <v>1.3340395480225988</v>
      </c>
      <c r="Q1047" s="531">
        <v>1889</v>
      </c>
    </row>
    <row r="1048" spans="1:17" ht="14.4" customHeight="1" x14ac:dyDescent="0.3">
      <c r="A1048" s="525" t="s">
        <v>2785</v>
      </c>
      <c r="B1048" s="526" t="s">
        <v>2194</v>
      </c>
      <c r="C1048" s="526" t="s">
        <v>2175</v>
      </c>
      <c r="D1048" s="526" t="s">
        <v>2329</v>
      </c>
      <c r="E1048" s="526" t="s">
        <v>2330</v>
      </c>
      <c r="F1048" s="530">
        <v>1</v>
      </c>
      <c r="G1048" s="530">
        <v>159</v>
      </c>
      <c r="H1048" s="530"/>
      <c r="I1048" s="530">
        <v>159</v>
      </c>
      <c r="J1048" s="530"/>
      <c r="K1048" s="530"/>
      <c r="L1048" s="530"/>
      <c r="M1048" s="530"/>
      <c r="N1048" s="530"/>
      <c r="O1048" s="530"/>
      <c r="P1048" s="544"/>
      <c r="Q1048" s="531"/>
    </row>
    <row r="1049" spans="1:17" ht="14.4" customHeight="1" x14ac:dyDescent="0.3">
      <c r="A1049" s="525" t="s">
        <v>2785</v>
      </c>
      <c r="B1049" s="526" t="s">
        <v>2194</v>
      </c>
      <c r="C1049" s="526" t="s">
        <v>2175</v>
      </c>
      <c r="D1049" s="526" t="s">
        <v>2525</v>
      </c>
      <c r="E1049" s="526" t="s">
        <v>2526</v>
      </c>
      <c r="F1049" s="530"/>
      <c r="G1049" s="530"/>
      <c r="H1049" s="530"/>
      <c r="I1049" s="530"/>
      <c r="J1049" s="530">
        <v>1</v>
      </c>
      <c r="K1049" s="530">
        <v>9837</v>
      </c>
      <c r="L1049" s="530">
        <v>1</v>
      </c>
      <c r="M1049" s="530">
        <v>9837</v>
      </c>
      <c r="N1049" s="530"/>
      <c r="O1049" s="530"/>
      <c r="P1049" s="544"/>
      <c r="Q1049" s="531"/>
    </row>
    <row r="1050" spans="1:17" ht="14.4" customHeight="1" x14ac:dyDescent="0.3">
      <c r="A1050" s="525" t="s">
        <v>2785</v>
      </c>
      <c r="B1050" s="526" t="s">
        <v>2194</v>
      </c>
      <c r="C1050" s="526" t="s">
        <v>2175</v>
      </c>
      <c r="D1050" s="526" t="s">
        <v>2331</v>
      </c>
      <c r="E1050" s="526" t="s">
        <v>2332</v>
      </c>
      <c r="F1050" s="530">
        <v>29</v>
      </c>
      <c r="G1050" s="530">
        <v>26593</v>
      </c>
      <c r="H1050" s="530">
        <v>0.89070873526259375</v>
      </c>
      <c r="I1050" s="530">
        <v>917</v>
      </c>
      <c r="J1050" s="530">
        <v>32</v>
      </c>
      <c r="K1050" s="530">
        <v>29856</v>
      </c>
      <c r="L1050" s="530">
        <v>1</v>
      </c>
      <c r="M1050" s="530">
        <v>933</v>
      </c>
      <c r="N1050" s="530">
        <v>17</v>
      </c>
      <c r="O1050" s="530">
        <v>15878</v>
      </c>
      <c r="P1050" s="544">
        <v>0.53181939978563775</v>
      </c>
      <c r="Q1050" s="531">
        <v>934</v>
      </c>
    </row>
    <row r="1051" spans="1:17" ht="14.4" customHeight="1" x14ac:dyDescent="0.3">
      <c r="A1051" s="525" t="s">
        <v>2785</v>
      </c>
      <c r="B1051" s="526" t="s">
        <v>2194</v>
      </c>
      <c r="C1051" s="526" t="s">
        <v>2175</v>
      </c>
      <c r="D1051" s="526" t="s">
        <v>2335</v>
      </c>
      <c r="E1051" s="526" t="s">
        <v>2336</v>
      </c>
      <c r="F1051" s="530">
        <v>5</v>
      </c>
      <c r="G1051" s="530">
        <v>41995</v>
      </c>
      <c r="H1051" s="530">
        <v>0.41371123458249598</v>
      </c>
      <c r="I1051" s="530">
        <v>8399</v>
      </c>
      <c r="J1051" s="530">
        <v>12</v>
      </c>
      <c r="K1051" s="530">
        <v>101508</v>
      </c>
      <c r="L1051" s="530">
        <v>1</v>
      </c>
      <c r="M1051" s="530">
        <v>8459</v>
      </c>
      <c r="N1051" s="530">
        <v>12</v>
      </c>
      <c r="O1051" s="530">
        <v>101520</v>
      </c>
      <c r="P1051" s="544">
        <v>1.0001182172833669</v>
      </c>
      <c r="Q1051" s="531">
        <v>8460</v>
      </c>
    </row>
    <row r="1052" spans="1:17" ht="14.4" customHeight="1" x14ac:dyDescent="0.3">
      <c r="A1052" s="525" t="s">
        <v>2785</v>
      </c>
      <c r="B1052" s="526" t="s">
        <v>2194</v>
      </c>
      <c r="C1052" s="526" t="s">
        <v>2175</v>
      </c>
      <c r="D1052" s="526" t="s">
        <v>2337</v>
      </c>
      <c r="E1052" s="526" t="s">
        <v>2338</v>
      </c>
      <c r="F1052" s="530"/>
      <c r="G1052" s="530"/>
      <c r="H1052" s="530"/>
      <c r="I1052" s="530"/>
      <c r="J1052" s="530">
        <v>1</v>
      </c>
      <c r="K1052" s="530">
        <v>259</v>
      </c>
      <c r="L1052" s="530">
        <v>1</v>
      </c>
      <c r="M1052" s="530">
        <v>259</v>
      </c>
      <c r="N1052" s="530">
        <v>4</v>
      </c>
      <c r="O1052" s="530">
        <v>1036</v>
      </c>
      <c r="P1052" s="544">
        <v>4</v>
      </c>
      <c r="Q1052" s="531">
        <v>259</v>
      </c>
    </row>
    <row r="1053" spans="1:17" ht="14.4" customHeight="1" x14ac:dyDescent="0.3">
      <c r="A1053" s="525" t="s">
        <v>2785</v>
      </c>
      <c r="B1053" s="526" t="s">
        <v>2194</v>
      </c>
      <c r="C1053" s="526" t="s">
        <v>2175</v>
      </c>
      <c r="D1053" s="526" t="s">
        <v>2339</v>
      </c>
      <c r="E1053" s="526" t="s">
        <v>2340</v>
      </c>
      <c r="F1053" s="530">
        <v>1</v>
      </c>
      <c r="G1053" s="530">
        <v>2005</v>
      </c>
      <c r="H1053" s="530"/>
      <c r="I1053" s="530">
        <v>2005</v>
      </c>
      <c r="J1053" s="530"/>
      <c r="K1053" s="530"/>
      <c r="L1053" s="530"/>
      <c r="M1053" s="530"/>
      <c r="N1053" s="530"/>
      <c r="O1053" s="530"/>
      <c r="P1053" s="544"/>
      <c r="Q1053" s="531"/>
    </row>
    <row r="1054" spans="1:17" ht="14.4" customHeight="1" x14ac:dyDescent="0.3">
      <c r="A1054" s="525" t="s">
        <v>2785</v>
      </c>
      <c r="B1054" s="526" t="s">
        <v>2194</v>
      </c>
      <c r="C1054" s="526" t="s">
        <v>2175</v>
      </c>
      <c r="D1054" s="526" t="s">
        <v>2341</v>
      </c>
      <c r="E1054" s="526" t="s">
        <v>2342</v>
      </c>
      <c r="F1054" s="530"/>
      <c r="G1054" s="530"/>
      <c r="H1054" s="530"/>
      <c r="I1054" s="530"/>
      <c r="J1054" s="530"/>
      <c r="K1054" s="530"/>
      <c r="L1054" s="530"/>
      <c r="M1054" s="530"/>
      <c r="N1054" s="530">
        <v>2</v>
      </c>
      <c r="O1054" s="530">
        <v>566</v>
      </c>
      <c r="P1054" s="544"/>
      <c r="Q1054" s="531">
        <v>283</v>
      </c>
    </row>
    <row r="1055" spans="1:17" ht="14.4" customHeight="1" x14ac:dyDescent="0.3">
      <c r="A1055" s="525" t="s">
        <v>2785</v>
      </c>
      <c r="B1055" s="526" t="s">
        <v>2194</v>
      </c>
      <c r="C1055" s="526" t="s">
        <v>2175</v>
      </c>
      <c r="D1055" s="526" t="s">
        <v>2789</v>
      </c>
      <c r="E1055" s="526" t="s">
        <v>2790</v>
      </c>
      <c r="F1055" s="530"/>
      <c r="G1055" s="530"/>
      <c r="H1055" s="530"/>
      <c r="I1055" s="530"/>
      <c r="J1055" s="530"/>
      <c r="K1055" s="530"/>
      <c r="L1055" s="530"/>
      <c r="M1055" s="530"/>
      <c r="N1055" s="530">
        <v>1</v>
      </c>
      <c r="O1055" s="530">
        <v>590</v>
      </c>
      <c r="P1055" s="544"/>
      <c r="Q1055" s="531">
        <v>590</v>
      </c>
    </row>
    <row r="1056" spans="1:17" ht="14.4" customHeight="1" x14ac:dyDescent="0.3">
      <c r="A1056" s="525" t="s">
        <v>2785</v>
      </c>
      <c r="B1056" s="526" t="s">
        <v>2194</v>
      </c>
      <c r="C1056" s="526" t="s">
        <v>2175</v>
      </c>
      <c r="D1056" s="526" t="s">
        <v>2347</v>
      </c>
      <c r="E1056" s="526" t="s">
        <v>2348</v>
      </c>
      <c r="F1056" s="530"/>
      <c r="G1056" s="530"/>
      <c r="H1056" s="530"/>
      <c r="I1056" s="530"/>
      <c r="J1056" s="530">
        <v>2</v>
      </c>
      <c r="K1056" s="530">
        <v>1370</v>
      </c>
      <c r="L1056" s="530">
        <v>1</v>
      </c>
      <c r="M1056" s="530">
        <v>685</v>
      </c>
      <c r="N1056" s="530">
        <v>1</v>
      </c>
      <c r="O1056" s="530">
        <v>685</v>
      </c>
      <c r="P1056" s="544">
        <v>0.5</v>
      </c>
      <c r="Q1056" s="531">
        <v>685</v>
      </c>
    </row>
    <row r="1057" spans="1:17" ht="14.4" customHeight="1" x14ac:dyDescent="0.3">
      <c r="A1057" s="525" t="s">
        <v>2791</v>
      </c>
      <c r="B1057" s="526" t="s">
        <v>2194</v>
      </c>
      <c r="C1057" s="526" t="s">
        <v>2164</v>
      </c>
      <c r="D1057" s="526" t="s">
        <v>2195</v>
      </c>
      <c r="E1057" s="526" t="s">
        <v>603</v>
      </c>
      <c r="F1057" s="530"/>
      <c r="G1057" s="530"/>
      <c r="H1057" s="530"/>
      <c r="I1057" s="530"/>
      <c r="J1057" s="530"/>
      <c r="K1057" s="530"/>
      <c r="L1057" s="530"/>
      <c r="M1057" s="530"/>
      <c r="N1057" s="530">
        <v>0.5</v>
      </c>
      <c r="O1057" s="530">
        <v>855.63</v>
      </c>
      <c r="P1057" s="544"/>
      <c r="Q1057" s="531">
        <v>1711.26</v>
      </c>
    </row>
    <row r="1058" spans="1:17" ht="14.4" customHeight="1" x14ac:dyDescent="0.3">
      <c r="A1058" s="525" t="s">
        <v>2791</v>
      </c>
      <c r="B1058" s="526" t="s">
        <v>2194</v>
      </c>
      <c r="C1058" s="526" t="s">
        <v>2164</v>
      </c>
      <c r="D1058" s="526" t="s">
        <v>2196</v>
      </c>
      <c r="E1058" s="526" t="s">
        <v>690</v>
      </c>
      <c r="F1058" s="530">
        <v>0.33</v>
      </c>
      <c r="G1058" s="530">
        <v>843.25</v>
      </c>
      <c r="H1058" s="530">
        <v>0.2323796558604041</v>
      </c>
      <c r="I1058" s="530">
        <v>2555.30303030303</v>
      </c>
      <c r="J1058" s="530">
        <v>1.34</v>
      </c>
      <c r="K1058" s="530">
        <v>3628.76</v>
      </c>
      <c r="L1058" s="530">
        <v>1</v>
      </c>
      <c r="M1058" s="530">
        <v>2708.0298507462685</v>
      </c>
      <c r="N1058" s="530"/>
      <c r="O1058" s="530"/>
      <c r="P1058" s="544"/>
      <c r="Q1058" s="531"/>
    </row>
    <row r="1059" spans="1:17" ht="14.4" customHeight="1" x14ac:dyDescent="0.3">
      <c r="A1059" s="525" t="s">
        <v>2791</v>
      </c>
      <c r="B1059" s="526" t="s">
        <v>2194</v>
      </c>
      <c r="C1059" s="526" t="s">
        <v>2164</v>
      </c>
      <c r="D1059" s="526" t="s">
        <v>2197</v>
      </c>
      <c r="E1059" s="526" t="s">
        <v>690</v>
      </c>
      <c r="F1059" s="530"/>
      <c r="G1059" s="530"/>
      <c r="H1059" s="530"/>
      <c r="I1059" s="530"/>
      <c r="J1059" s="530">
        <v>0.2</v>
      </c>
      <c r="K1059" s="530">
        <v>1354.02</v>
      </c>
      <c r="L1059" s="530">
        <v>1</v>
      </c>
      <c r="M1059" s="530">
        <v>6770.0999999999995</v>
      </c>
      <c r="N1059" s="530"/>
      <c r="O1059" s="530"/>
      <c r="P1059" s="544"/>
      <c r="Q1059" s="531"/>
    </row>
    <row r="1060" spans="1:17" ht="14.4" customHeight="1" x14ac:dyDescent="0.3">
      <c r="A1060" s="525" t="s">
        <v>2791</v>
      </c>
      <c r="B1060" s="526" t="s">
        <v>2194</v>
      </c>
      <c r="C1060" s="526" t="s">
        <v>2164</v>
      </c>
      <c r="D1060" s="526" t="s">
        <v>2199</v>
      </c>
      <c r="E1060" s="526" t="s">
        <v>597</v>
      </c>
      <c r="F1060" s="530">
        <v>0.6</v>
      </c>
      <c r="G1060" s="530">
        <v>570.79999999999995</v>
      </c>
      <c r="H1060" s="530"/>
      <c r="I1060" s="530">
        <v>951.33333333333326</v>
      </c>
      <c r="J1060" s="530"/>
      <c r="K1060" s="530"/>
      <c r="L1060" s="530"/>
      <c r="M1060" s="530"/>
      <c r="N1060" s="530">
        <v>1.5</v>
      </c>
      <c r="O1060" s="530">
        <v>1507.24</v>
      </c>
      <c r="P1060" s="544"/>
      <c r="Q1060" s="531">
        <v>1004.8266666666667</v>
      </c>
    </row>
    <row r="1061" spans="1:17" ht="14.4" customHeight="1" x14ac:dyDescent="0.3">
      <c r="A1061" s="525" t="s">
        <v>2791</v>
      </c>
      <c r="B1061" s="526" t="s">
        <v>2194</v>
      </c>
      <c r="C1061" s="526" t="s">
        <v>2164</v>
      </c>
      <c r="D1061" s="526" t="s">
        <v>2200</v>
      </c>
      <c r="E1061" s="526" t="s">
        <v>633</v>
      </c>
      <c r="F1061" s="530">
        <v>0.13</v>
      </c>
      <c r="G1061" s="530">
        <v>1285.43</v>
      </c>
      <c r="H1061" s="530">
        <v>0.76471358117232724</v>
      </c>
      <c r="I1061" s="530">
        <v>9887.9230769230762</v>
      </c>
      <c r="J1061" s="530">
        <v>0.17</v>
      </c>
      <c r="K1061" s="530">
        <v>1680.93</v>
      </c>
      <c r="L1061" s="530">
        <v>1</v>
      </c>
      <c r="M1061" s="530">
        <v>9887.823529411764</v>
      </c>
      <c r="N1061" s="530">
        <v>0.12</v>
      </c>
      <c r="O1061" s="530">
        <v>1186.55</v>
      </c>
      <c r="P1061" s="544">
        <v>0.70588900192155524</v>
      </c>
      <c r="Q1061" s="531">
        <v>9887.9166666666661</v>
      </c>
    </row>
    <row r="1062" spans="1:17" ht="14.4" customHeight="1" x14ac:dyDescent="0.3">
      <c r="A1062" s="525" t="s">
        <v>2791</v>
      </c>
      <c r="B1062" s="526" t="s">
        <v>2194</v>
      </c>
      <c r="C1062" s="526" t="s">
        <v>2164</v>
      </c>
      <c r="D1062" s="526" t="s">
        <v>2204</v>
      </c>
      <c r="E1062" s="526" t="s">
        <v>592</v>
      </c>
      <c r="F1062" s="530"/>
      <c r="G1062" s="530"/>
      <c r="H1062" s="530"/>
      <c r="I1062" s="530"/>
      <c r="J1062" s="530">
        <v>1</v>
      </c>
      <c r="K1062" s="530">
        <v>932.82</v>
      </c>
      <c r="L1062" s="530">
        <v>1</v>
      </c>
      <c r="M1062" s="530">
        <v>932.82</v>
      </c>
      <c r="N1062" s="530"/>
      <c r="O1062" s="530"/>
      <c r="P1062" s="544"/>
      <c r="Q1062" s="531"/>
    </row>
    <row r="1063" spans="1:17" ht="14.4" customHeight="1" x14ac:dyDescent="0.3">
      <c r="A1063" s="525" t="s">
        <v>2791</v>
      </c>
      <c r="B1063" s="526" t="s">
        <v>2194</v>
      </c>
      <c r="C1063" s="526" t="s">
        <v>2164</v>
      </c>
      <c r="D1063" s="526" t="s">
        <v>2206</v>
      </c>
      <c r="E1063" s="526" t="s">
        <v>607</v>
      </c>
      <c r="F1063" s="530"/>
      <c r="G1063" s="530"/>
      <c r="H1063" s="530"/>
      <c r="I1063" s="530"/>
      <c r="J1063" s="530">
        <v>0.04</v>
      </c>
      <c r="K1063" s="530">
        <v>181.9</v>
      </c>
      <c r="L1063" s="530">
        <v>1</v>
      </c>
      <c r="M1063" s="530">
        <v>4547.5</v>
      </c>
      <c r="N1063" s="530"/>
      <c r="O1063" s="530"/>
      <c r="P1063" s="544"/>
      <c r="Q1063" s="531"/>
    </row>
    <row r="1064" spans="1:17" ht="14.4" customHeight="1" x14ac:dyDescent="0.3">
      <c r="A1064" s="525" t="s">
        <v>2791</v>
      </c>
      <c r="B1064" s="526" t="s">
        <v>2194</v>
      </c>
      <c r="C1064" s="526" t="s">
        <v>2164</v>
      </c>
      <c r="D1064" s="526" t="s">
        <v>2207</v>
      </c>
      <c r="E1064" s="526" t="s">
        <v>607</v>
      </c>
      <c r="F1064" s="530"/>
      <c r="G1064" s="530"/>
      <c r="H1064" s="530"/>
      <c r="I1064" s="530"/>
      <c r="J1064" s="530">
        <v>0.05</v>
      </c>
      <c r="K1064" s="530">
        <v>442.7</v>
      </c>
      <c r="L1064" s="530">
        <v>1</v>
      </c>
      <c r="M1064" s="530">
        <v>8854</v>
      </c>
      <c r="N1064" s="530"/>
      <c r="O1064" s="530"/>
      <c r="P1064" s="544"/>
      <c r="Q1064" s="531"/>
    </row>
    <row r="1065" spans="1:17" ht="14.4" customHeight="1" x14ac:dyDescent="0.3">
      <c r="A1065" s="525" t="s">
        <v>2791</v>
      </c>
      <c r="B1065" s="526" t="s">
        <v>2194</v>
      </c>
      <c r="C1065" s="526" t="s">
        <v>2164</v>
      </c>
      <c r="D1065" s="526" t="s">
        <v>2209</v>
      </c>
      <c r="E1065" s="526" t="s">
        <v>607</v>
      </c>
      <c r="F1065" s="530">
        <v>0.25</v>
      </c>
      <c r="G1065" s="530">
        <v>442.7</v>
      </c>
      <c r="H1065" s="530">
        <v>0.97348051719588358</v>
      </c>
      <c r="I1065" s="530">
        <v>1770.8</v>
      </c>
      <c r="J1065" s="530">
        <v>0.25</v>
      </c>
      <c r="K1065" s="530">
        <v>454.76</v>
      </c>
      <c r="L1065" s="530">
        <v>1</v>
      </c>
      <c r="M1065" s="530">
        <v>1819.04</v>
      </c>
      <c r="N1065" s="530"/>
      <c r="O1065" s="530"/>
      <c r="P1065" s="544"/>
      <c r="Q1065" s="531"/>
    </row>
    <row r="1066" spans="1:17" ht="14.4" customHeight="1" x14ac:dyDescent="0.3">
      <c r="A1066" s="525" t="s">
        <v>2791</v>
      </c>
      <c r="B1066" s="526" t="s">
        <v>2194</v>
      </c>
      <c r="C1066" s="526" t="s">
        <v>2164</v>
      </c>
      <c r="D1066" s="526" t="s">
        <v>2210</v>
      </c>
      <c r="E1066" s="526" t="s">
        <v>599</v>
      </c>
      <c r="F1066" s="530">
        <v>0.08</v>
      </c>
      <c r="G1066" s="530">
        <v>41.41</v>
      </c>
      <c r="H1066" s="530"/>
      <c r="I1066" s="530">
        <v>517.625</v>
      </c>
      <c r="J1066" s="530"/>
      <c r="K1066" s="530"/>
      <c r="L1066" s="530"/>
      <c r="M1066" s="530"/>
      <c r="N1066" s="530"/>
      <c r="O1066" s="530"/>
      <c r="P1066" s="544"/>
      <c r="Q1066" s="531"/>
    </row>
    <row r="1067" spans="1:17" ht="14.4" customHeight="1" x14ac:dyDescent="0.3">
      <c r="A1067" s="525" t="s">
        <v>2791</v>
      </c>
      <c r="B1067" s="526" t="s">
        <v>2194</v>
      </c>
      <c r="C1067" s="526" t="s">
        <v>2164</v>
      </c>
      <c r="D1067" s="526" t="s">
        <v>2212</v>
      </c>
      <c r="E1067" s="526" t="s">
        <v>607</v>
      </c>
      <c r="F1067" s="530">
        <v>0.01</v>
      </c>
      <c r="G1067" s="530">
        <v>460.41</v>
      </c>
      <c r="H1067" s="530">
        <v>0.13820647671193403</v>
      </c>
      <c r="I1067" s="530">
        <v>46041</v>
      </c>
      <c r="J1067" s="530">
        <v>0.08</v>
      </c>
      <c r="K1067" s="530">
        <v>3331.3199999999997</v>
      </c>
      <c r="L1067" s="530">
        <v>1</v>
      </c>
      <c r="M1067" s="530">
        <v>41641.499999999993</v>
      </c>
      <c r="N1067" s="530">
        <v>0.03</v>
      </c>
      <c r="O1067" s="530">
        <v>1127.8</v>
      </c>
      <c r="P1067" s="544">
        <v>0.33854448086644334</v>
      </c>
      <c r="Q1067" s="531">
        <v>37593.333333333336</v>
      </c>
    </row>
    <row r="1068" spans="1:17" ht="14.4" customHeight="1" x14ac:dyDescent="0.3">
      <c r="A1068" s="525" t="s">
        <v>2791</v>
      </c>
      <c r="B1068" s="526" t="s">
        <v>2194</v>
      </c>
      <c r="C1068" s="526" t="s">
        <v>2166</v>
      </c>
      <c r="D1068" s="526" t="s">
        <v>2385</v>
      </c>
      <c r="E1068" s="526" t="s">
        <v>2386</v>
      </c>
      <c r="F1068" s="530"/>
      <c r="G1068" s="530"/>
      <c r="H1068" s="530"/>
      <c r="I1068" s="530"/>
      <c r="J1068" s="530">
        <v>1</v>
      </c>
      <c r="K1068" s="530">
        <v>972.32</v>
      </c>
      <c r="L1068" s="530">
        <v>1</v>
      </c>
      <c r="M1068" s="530">
        <v>972.32</v>
      </c>
      <c r="N1068" s="530"/>
      <c r="O1068" s="530"/>
      <c r="P1068" s="544"/>
      <c r="Q1068" s="531"/>
    </row>
    <row r="1069" spans="1:17" ht="14.4" customHeight="1" x14ac:dyDescent="0.3">
      <c r="A1069" s="525" t="s">
        <v>2791</v>
      </c>
      <c r="B1069" s="526" t="s">
        <v>2194</v>
      </c>
      <c r="C1069" s="526" t="s">
        <v>2166</v>
      </c>
      <c r="D1069" s="526" t="s">
        <v>2392</v>
      </c>
      <c r="E1069" s="526" t="s">
        <v>2393</v>
      </c>
      <c r="F1069" s="530"/>
      <c r="G1069" s="530"/>
      <c r="H1069" s="530"/>
      <c r="I1069" s="530"/>
      <c r="J1069" s="530">
        <v>1</v>
      </c>
      <c r="K1069" s="530">
        <v>1027.76</v>
      </c>
      <c r="L1069" s="530">
        <v>1</v>
      </c>
      <c r="M1069" s="530">
        <v>1027.76</v>
      </c>
      <c r="N1069" s="530"/>
      <c r="O1069" s="530"/>
      <c r="P1069" s="544"/>
      <c r="Q1069" s="531"/>
    </row>
    <row r="1070" spans="1:17" ht="14.4" customHeight="1" x14ac:dyDescent="0.3">
      <c r="A1070" s="525" t="s">
        <v>2791</v>
      </c>
      <c r="B1070" s="526" t="s">
        <v>2194</v>
      </c>
      <c r="C1070" s="526" t="s">
        <v>2166</v>
      </c>
      <c r="D1070" s="526" t="s">
        <v>2437</v>
      </c>
      <c r="E1070" s="526" t="s">
        <v>2436</v>
      </c>
      <c r="F1070" s="530"/>
      <c r="G1070" s="530"/>
      <c r="H1070" s="530"/>
      <c r="I1070" s="530"/>
      <c r="J1070" s="530">
        <v>1</v>
      </c>
      <c r="K1070" s="530">
        <v>888.06</v>
      </c>
      <c r="L1070" s="530">
        <v>1</v>
      </c>
      <c r="M1070" s="530">
        <v>888.06</v>
      </c>
      <c r="N1070" s="530"/>
      <c r="O1070" s="530"/>
      <c r="P1070" s="544"/>
      <c r="Q1070" s="531"/>
    </row>
    <row r="1071" spans="1:17" ht="14.4" customHeight="1" x14ac:dyDescent="0.3">
      <c r="A1071" s="525" t="s">
        <v>2791</v>
      </c>
      <c r="B1071" s="526" t="s">
        <v>2194</v>
      </c>
      <c r="C1071" s="526" t="s">
        <v>2166</v>
      </c>
      <c r="D1071" s="526" t="s">
        <v>2167</v>
      </c>
      <c r="E1071" s="526" t="s">
        <v>2168</v>
      </c>
      <c r="F1071" s="530"/>
      <c r="G1071" s="530"/>
      <c r="H1071" s="530"/>
      <c r="I1071" s="530"/>
      <c r="J1071" s="530"/>
      <c r="K1071" s="530"/>
      <c r="L1071" s="530"/>
      <c r="M1071" s="530"/>
      <c r="N1071" s="530">
        <v>1</v>
      </c>
      <c r="O1071" s="530">
        <v>893.9</v>
      </c>
      <c r="P1071" s="544"/>
      <c r="Q1071" s="531">
        <v>893.9</v>
      </c>
    </row>
    <row r="1072" spans="1:17" ht="14.4" customHeight="1" x14ac:dyDescent="0.3">
      <c r="A1072" s="525" t="s">
        <v>2791</v>
      </c>
      <c r="B1072" s="526" t="s">
        <v>2194</v>
      </c>
      <c r="C1072" s="526" t="s">
        <v>2166</v>
      </c>
      <c r="D1072" s="526" t="s">
        <v>2450</v>
      </c>
      <c r="E1072" s="526" t="s">
        <v>2451</v>
      </c>
      <c r="F1072" s="530"/>
      <c r="G1072" s="530"/>
      <c r="H1072" s="530"/>
      <c r="I1072" s="530"/>
      <c r="J1072" s="530">
        <v>1</v>
      </c>
      <c r="K1072" s="530">
        <v>16831.689999999999</v>
      </c>
      <c r="L1072" s="530">
        <v>1</v>
      </c>
      <c r="M1072" s="530">
        <v>16831.689999999999</v>
      </c>
      <c r="N1072" s="530"/>
      <c r="O1072" s="530"/>
      <c r="P1072" s="544"/>
      <c r="Q1072" s="531"/>
    </row>
    <row r="1073" spans="1:17" ht="14.4" customHeight="1" x14ac:dyDescent="0.3">
      <c r="A1073" s="525" t="s">
        <v>2791</v>
      </c>
      <c r="B1073" s="526" t="s">
        <v>2194</v>
      </c>
      <c r="C1073" s="526" t="s">
        <v>2166</v>
      </c>
      <c r="D1073" s="526" t="s">
        <v>2452</v>
      </c>
      <c r="E1073" s="526" t="s">
        <v>2453</v>
      </c>
      <c r="F1073" s="530"/>
      <c r="G1073" s="530"/>
      <c r="H1073" s="530"/>
      <c r="I1073" s="530"/>
      <c r="J1073" s="530">
        <v>4</v>
      </c>
      <c r="K1073" s="530">
        <v>42580.04</v>
      </c>
      <c r="L1073" s="530">
        <v>1</v>
      </c>
      <c r="M1073" s="530">
        <v>10645.01</v>
      </c>
      <c r="N1073" s="530"/>
      <c r="O1073" s="530"/>
      <c r="P1073" s="544"/>
      <c r="Q1073" s="531"/>
    </row>
    <row r="1074" spans="1:17" ht="14.4" customHeight="1" x14ac:dyDescent="0.3">
      <c r="A1074" s="525" t="s">
        <v>2791</v>
      </c>
      <c r="B1074" s="526" t="s">
        <v>2194</v>
      </c>
      <c r="C1074" s="526" t="s">
        <v>2166</v>
      </c>
      <c r="D1074" s="526" t="s">
        <v>2456</v>
      </c>
      <c r="E1074" s="526" t="s">
        <v>2457</v>
      </c>
      <c r="F1074" s="530"/>
      <c r="G1074" s="530"/>
      <c r="H1074" s="530"/>
      <c r="I1074" s="530"/>
      <c r="J1074" s="530">
        <v>1</v>
      </c>
      <c r="K1074" s="530">
        <v>6587.13</v>
      </c>
      <c r="L1074" s="530">
        <v>1</v>
      </c>
      <c r="M1074" s="530">
        <v>6587.13</v>
      </c>
      <c r="N1074" s="530"/>
      <c r="O1074" s="530"/>
      <c r="P1074" s="544"/>
      <c r="Q1074" s="531"/>
    </row>
    <row r="1075" spans="1:17" ht="14.4" customHeight="1" x14ac:dyDescent="0.3">
      <c r="A1075" s="525" t="s">
        <v>2791</v>
      </c>
      <c r="B1075" s="526" t="s">
        <v>2194</v>
      </c>
      <c r="C1075" s="526" t="s">
        <v>2166</v>
      </c>
      <c r="D1075" s="526" t="s">
        <v>2227</v>
      </c>
      <c r="E1075" s="526" t="s">
        <v>2228</v>
      </c>
      <c r="F1075" s="530"/>
      <c r="G1075" s="530"/>
      <c r="H1075" s="530"/>
      <c r="I1075" s="530"/>
      <c r="J1075" s="530"/>
      <c r="K1075" s="530"/>
      <c r="L1075" s="530"/>
      <c r="M1075" s="530"/>
      <c r="N1075" s="530">
        <v>2</v>
      </c>
      <c r="O1075" s="530">
        <v>3683.24</v>
      </c>
      <c r="P1075" s="544"/>
      <c r="Q1075" s="531">
        <v>1841.62</v>
      </c>
    </row>
    <row r="1076" spans="1:17" ht="14.4" customHeight="1" x14ac:dyDescent="0.3">
      <c r="A1076" s="525" t="s">
        <v>2791</v>
      </c>
      <c r="B1076" s="526" t="s">
        <v>2194</v>
      </c>
      <c r="C1076" s="526" t="s">
        <v>2166</v>
      </c>
      <c r="D1076" s="526" t="s">
        <v>2171</v>
      </c>
      <c r="E1076" s="526" t="s">
        <v>2172</v>
      </c>
      <c r="F1076" s="530"/>
      <c r="G1076" s="530"/>
      <c r="H1076" s="530"/>
      <c r="I1076" s="530"/>
      <c r="J1076" s="530"/>
      <c r="K1076" s="530"/>
      <c r="L1076" s="530"/>
      <c r="M1076" s="530"/>
      <c r="N1076" s="530">
        <v>1</v>
      </c>
      <c r="O1076" s="530">
        <v>511</v>
      </c>
      <c r="P1076" s="544"/>
      <c r="Q1076" s="531">
        <v>511</v>
      </c>
    </row>
    <row r="1077" spans="1:17" ht="14.4" customHeight="1" x14ac:dyDescent="0.3">
      <c r="A1077" s="525" t="s">
        <v>2791</v>
      </c>
      <c r="B1077" s="526" t="s">
        <v>2194</v>
      </c>
      <c r="C1077" s="526" t="s">
        <v>2166</v>
      </c>
      <c r="D1077" s="526" t="s">
        <v>2466</v>
      </c>
      <c r="E1077" s="526" t="s">
        <v>2467</v>
      </c>
      <c r="F1077" s="530"/>
      <c r="G1077" s="530"/>
      <c r="H1077" s="530"/>
      <c r="I1077" s="530"/>
      <c r="J1077" s="530">
        <v>1</v>
      </c>
      <c r="K1077" s="530">
        <v>4360</v>
      </c>
      <c r="L1077" s="530">
        <v>1</v>
      </c>
      <c r="M1077" s="530">
        <v>4360</v>
      </c>
      <c r="N1077" s="530"/>
      <c r="O1077" s="530"/>
      <c r="P1077" s="544"/>
      <c r="Q1077" s="531"/>
    </row>
    <row r="1078" spans="1:17" ht="14.4" customHeight="1" x14ac:dyDescent="0.3">
      <c r="A1078" s="525" t="s">
        <v>2791</v>
      </c>
      <c r="B1078" s="526" t="s">
        <v>2194</v>
      </c>
      <c r="C1078" s="526" t="s">
        <v>2166</v>
      </c>
      <c r="D1078" s="526" t="s">
        <v>2470</v>
      </c>
      <c r="E1078" s="526" t="s">
        <v>2471</v>
      </c>
      <c r="F1078" s="530"/>
      <c r="G1078" s="530"/>
      <c r="H1078" s="530"/>
      <c r="I1078" s="530"/>
      <c r="J1078" s="530">
        <v>1</v>
      </c>
      <c r="K1078" s="530">
        <v>380.86</v>
      </c>
      <c r="L1078" s="530">
        <v>1</v>
      </c>
      <c r="M1078" s="530">
        <v>380.86</v>
      </c>
      <c r="N1078" s="530"/>
      <c r="O1078" s="530"/>
      <c r="P1078" s="544"/>
      <c r="Q1078" s="531"/>
    </row>
    <row r="1079" spans="1:17" ht="14.4" customHeight="1" x14ac:dyDescent="0.3">
      <c r="A1079" s="525" t="s">
        <v>2791</v>
      </c>
      <c r="B1079" s="526" t="s">
        <v>2194</v>
      </c>
      <c r="C1079" s="526" t="s">
        <v>2166</v>
      </c>
      <c r="D1079" s="526" t="s">
        <v>2609</v>
      </c>
      <c r="E1079" s="526" t="s">
        <v>2610</v>
      </c>
      <c r="F1079" s="530"/>
      <c r="G1079" s="530"/>
      <c r="H1079" s="530"/>
      <c r="I1079" s="530"/>
      <c r="J1079" s="530">
        <v>1</v>
      </c>
      <c r="K1079" s="530">
        <v>3178.63</v>
      </c>
      <c r="L1079" s="530">
        <v>1</v>
      </c>
      <c r="M1079" s="530">
        <v>3178.63</v>
      </c>
      <c r="N1079" s="530"/>
      <c r="O1079" s="530"/>
      <c r="P1079" s="544"/>
      <c r="Q1079" s="531"/>
    </row>
    <row r="1080" spans="1:17" ht="14.4" customHeight="1" x14ac:dyDescent="0.3">
      <c r="A1080" s="525" t="s">
        <v>2791</v>
      </c>
      <c r="B1080" s="526" t="s">
        <v>2194</v>
      </c>
      <c r="C1080" s="526" t="s">
        <v>2166</v>
      </c>
      <c r="D1080" s="526" t="s">
        <v>2233</v>
      </c>
      <c r="E1080" s="526" t="s">
        <v>2234</v>
      </c>
      <c r="F1080" s="530"/>
      <c r="G1080" s="530"/>
      <c r="H1080" s="530"/>
      <c r="I1080" s="530"/>
      <c r="J1080" s="530"/>
      <c r="K1080" s="530"/>
      <c r="L1080" s="530"/>
      <c r="M1080" s="530"/>
      <c r="N1080" s="530">
        <v>1</v>
      </c>
      <c r="O1080" s="530">
        <v>1085.2</v>
      </c>
      <c r="P1080" s="544"/>
      <c r="Q1080" s="531">
        <v>1085.2</v>
      </c>
    </row>
    <row r="1081" spans="1:17" ht="14.4" customHeight="1" x14ac:dyDescent="0.3">
      <c r="A1081" s="525" t="s">
        <v>2791</v>
      </c>
      <c r="B1081" s="526" t="s">
        <v>2194</v>
      </c>
      <c r="C1081" s="526" t="s">
        <v>2175</v>
      </c>
      <c r="D1081" s="526" t="s">
        <v>2176</v>
      </c>
      <c r="E1081" s="526" t="s">
        <v>2177</v>
      </c>
      <c r="F1081" s="530">
        <v>1</v>
      </c>
      <c r="G1081" s="530">
        <v>35</v>
      </c>
      <c r="H1081" s="530">
        <v>3.9414414414414414E-2</v>
      </c>
      <c r="I1081" s="530">
        <v>35</v>
      </c>
      <c r="J1081" s="530">
        <v>24</v>
      </c>
      <c r="K1081" s="530">
        <v>888</v>
      </c>
      <c r="L1081" s="530">
        <v>1</v>
      </c>
      <c r="M1081" s="530">
        <v>37</v>
      </c>
      <c r="N1081" s="530">
        <v>15</v>
      </c>
      <c r="O1081" s="530">
        <v>555</v>
      </c>
      <c r="P1081" s="544">
        <v>0.625</v>
      </c>
      <c r="Q1081" s="531">
        <v>37</v>
      </c>
    </row>
    <row r="1082" spans="1:17" ht="14.4" customHeight="1" x14ac:dyDescent="0.3">
      <c r="A1082" s="525" t="s">
        <v>2791</v>
      </c>
      <c r="B1082" s="526" t="s">
        <v>2194</v>
      </c>
      <c r="C1082" s="526" t="s">
        <v>2175</v>
      </c>
      <c r="D1082" s="526" t="s">
        <v>2243</v>
      </c>
      <c r="E1082" s="526" t="s">
        <v>2244</v>
      </c>
      <c r="F1082" s="530">
        <v>2</v>
      </c>
      <c r="G1082" s="530">
        <v>414</v>
      </c>
      <c r="H1082" s="530">
        <v>0.38873239436619716</v>
      </c>
      <c r="I1082" s="530">
        <v>207</v>
      </c>
      <c r="J1082" s="530">
        <v>5</v>
      </c>
      <c r="K1082" s="530">
        <v>1065</v>
      </c>
      <c r="L1082" s="530">
        <v>1</v>
      </c>
      <c r="M1082" s="530">
        <v>213</v>
      </c>
      <c r="N1082" s="530">
        <v>2</v>
      </c>
      <c r="O1082" s="530">
        <v>426</v>
      </c>
      <c r="P1082" s="544">
        <v>0.4</v>
      </c>
      <c r="Q1082" s="531">
        <v>213</v>
      </c>
    </row>
    <row r="1083" spans="1:17" ht="14.4" customHeight="1" x14ac:dyDescent="0.3">
      <c r="A1083" s="525" t="s">
        <v>2791</v>
      </c>
      <c r="B1083" s="526" t="s">
        <v>2194</v>
      </c>
      <c r="C1083" s="526" t="s">
        <v>2175</v>
      </c>
      <c r="D1083" s="526" t="s">
        <v>2245</v>
      </c>
      <c r="E1083" s="526" t="s">
        <v>2246</v>
      </c>
      <c r="F1083" s="530">
        <v>2</v>
      </c>
      <c r="G1083" s="530">
        <v>302</v>
      </c>
      <c r="H1083" s="530">
        <v>0.38967741935483868</v>
      </c>
      <c r="I1083" s="530">
        <v>151</v>
      </c>
      <c r="J1083" s="530">
        <v>5</v>
      </c>
      <c r="K1083" s="530">
        <v>775</v>
      </c>
      <c r="L1083" s="530">
        <v>1</v>
      </c>
      <c r="M1083" s="530">
        <v>155</v>
      </c>
      <c r="N1083" s="530">
        <v>4</v>
      </c>
      <c r="O1083" s="530">
        <v>620</v>
      </c>
      <c r="P1083" s="544">
        <v>0.8</v>
      </c>
      <c r="Q1083" s="531">
        <v>155</v>
      </c>
    </row>
    <row r="1084" spans="1:17" ht="14.4" customHeight="1" x14ac:dyDescent="0.3">
      <c r="A1084" s="525" t="s">
        <v>2791</v>
      </c>
      <c r="B1084" s="526" t="s">
        <v>2194</v>
      </c>
      <c r="C1084" s="526" t="s">
        <v>2175</v>
      </c>
      <c r="D1084" s="526" t="s">
        <v>2247</v>
      </c>
      <c r="E1084" s="526" t="s">
        <v>2248</v>
      </c>
      <c r="F1084" s="530">
        <v>8</v>
      </c>
      <c r="G1084" s="530">
        <v>1464</v>
      </c>
      <c r="H1084" s="530">
        <v>0.78288770053475931</v>
      </c>
      <c r="I1084" s="530">
        <v>183</v>
      </c>
      <c r="J1084" s="530">
        <v>10</v>
      </c>
      <c r="K1084" s="530">
        <v>1870</v>
      </c>
      <c r="L1084" s="530">
        <v>1</v>
      </c>
      <c r="M1084" s="530">
        <v>187</v>
      </c>
      <c r="N1084" s="530">
        <v>8</v>
      </c>
      <c r="O1084" s="530">
        <v>1496</v>
      </c>
      <c r="P1084" s="544">
        <v>0.8</v>
      </c>
      <c r="Q1084" s="531">
        <v>187</v>
      </c>
    </row>
    <row r="1085" spans="1:17" ht="14.4" customHeight="1" x14ac:dyDescent="0.3">
      <c r="A1085" s="525" t="s">
        <v>2791</v>
      </c>
      <c r="B1085" s="526" t="s">
        <v>2194</v>
      </c>
      <c r="C1085" s="526" t="s">
        <v>2175</v>
      </c>
      <c r="D1085" s="526" t="s">
        <v>2249</v>
      </c>
      <c r="E1085" s="526" t="s">
        <v>2250</v>
      </c>
      <c r="F1085" s="530">
        <v>513</v>
      </c>
      <c r="G1085" s="530">
        <v>64125</v>
      </c>
      <c r="H1085" s="530">
        <v>1.0329413659793814</v>
      </c>
      <c r="I1085" s="530">
        <v>125</v>
      </c>
      <c r="J1085" s="530">
        <v>485</v>
      </c>
      <c r="K1085" s="530">
        <v>62080</v>
      </c>
      <c r="L1085" s="530">
        <v>1</v>
      </c>
      <c r="M1085" s="530">
        <v>128</v>
      </c>
      <c r="N1085" s="530">
        <v>490</v>
      </c>
      <c r="O1085" s="530">
        <v>62720</v>
      </c>
      <c r="P1085" s="544">
        <v>1.0103092783505154</v>
      </c>
      <c r="Q1085" s="531">
        <v>128</v>
      </c>
    </row>
    <row r="1086" spans="1:17" ht="14.4" customHeight="1" x14ac:dyDescent="0.3">
      <c r="A1086" s="525" t="s">
        <v>2791</v>
      </c>
      <c r="B1086" s="526" t="s">
        <v>2194</v>
      </c>
      <c r="C1086" s="526" t="s">
        <v>2175</v>
      </c>
      <c r="D1086" s="526" t="s">
        <v>2251</v>
      </c>
      <c r="E1086" s="526" t="s">
        <v>2252</v>
      </c>
      <c r="F1086" s="530">
        <v>662</v>
      </c>
      <c r="G1086" s="530">
        <v>144978</v>
      </c>
      <c r="H1086" s="530">
        <v>0.97178708600615338</v>
      </c>
      <c r="I1086" s="530">
        <v>219</v>
      </c>
      <c r="J1086" s="530">
        <v>669</v>
      </c>
      <c r="K1086" s="530">
        <v>149187</v>
      </c>
      <c r="L1086" s="530">
        <v>1</v>
      </c>
      <c r="M1086" s="530">
        <v>223</v>
      </c>
      <c r="N1086" s="530">
        <v>682</v>
      </c>
      <c r="O1086" s="530">
        <v>152086</v>
      </c>
      <c r="P1086" s="544">
        <v>1.0194319880418534</v>
      </c>
      <c r="Q1086" s="531">
        <v>223</v>
      </c>
    </row>
    <row r="1087" spans="1:17" ht="14.4" customHeight="1" x14ac:dyDescent="0.3">
      <c r="A1087" s="525" t="s">
        <v>2791</v>
      </c>
      <c r="B1087" s="526" t="s">
        <v>2194</v>
      </c>
      <c r="C1087" s="526" t="s">
        <v>2175</v>
      </c>
      <c r="D1087" s="526" t="s">
        <v>2257</v>
      </c>
      <c r="E1087" s="526" t="s">
        <v>2258</v>
      </c>
      <c r="F1087" s="530">
        <v>5</v>
      </c>
      <c r="G1087" s="530">
        <v>1105</v>
      </c>
      <c r="H1087" s="530">
        <v>1.6370370370370371</v>
      </c>
      <c r="I1087" s="530">
        <v>221</v>
      </c>
      <c r="J1087" s="530">
        <v>3</v>
      </c>
      <c r="K1087" s="530">
        <v>675</v>
      </c>
      <c r="L1087" s="530">
        <v>1</v>
      </c>
      <c r="M1087" s="530">
        <v>225</v>
      </c>
      <c r="N1087" s="530">
        <v>6</v>
      </c>
      <c r="O1087" s="530">
        <v>1350</v>
      </c>
      <c r="P1087" s="544">
        <v>2</v>
      </c>
      <c r="Q1087" s="531">
        <v>225</v>
      </c>
    </row>
    <row r="1088" spans="1:17" ht="14.4" customHeight="1" x14ac:dyDescent="0.3">
      <c r="A1088" s="525" t="s">
        <v>2791</v>
      </c>
      <c r="B1088" s="526" t="s">
        <v>2194</v>
      </c>
      <c r="C1088" s="526" t="s">
        <v>2175</v>
      </c>
      <c r="D1088" s="526" t="s">
        <v>2259</v>
      </c>
      <c r="E1088" s="526" t="s">
        <v>2260</v>
      </c>
      <c r="F1088" s="530">
        <v>1</v>
      </c>
      <c r="G1088" s="530">
        <v>613</v>
      </c>
      <c r="H1088" s="530"/>
      <c r="I1088" s="530">
        <v>613</v>
      </c>
      <c r="J1088" s="530"/>
      <c r="K1088" s="530"/>
      <c r="L1088" s="530"/>
      <c r="M1088" s="530"/>
      <c r="N1088" s="530"/>
      <c r="O1088" s="530"/>
      <c r="P1088" s="544"/>
      <c r="Q1088" s="531"/>
    </row>
    <row r="1089" spans="1:17" ht="14.4" customHeight="1" x14ac:dyDescent="0.3">
      <c r="A1089" s="525" t="s">
        <v>2791</v>
      </c>
      <c r="B1089" s="526" t="s">
        <v>2194</v>
      </c>
      <c r="C1089" s="526" t="s">
        <v>2175</v>
      </c>
      <c r="D1089" s="526" t="s">
        <v>2271</v>
      </c>
      <c r="E1089" s="526" t="s">
        <v>2272</v>
      </c>
      <c r="F1089" s="530">
        <v>1</v>
      </c>
      <c r="G1089" s="530">
        <v>330</v>
      </c>
      <c r="H1089" s="530"/>
      <c r="I1089" s="530">
        <v>330</v>
      </c>
      <c r="J1089" s="530"/>
      <c r="K1089" s="530"/>
      <c r="L1089" s="530"/>
      <c r="M1089" s="530"/>
      <c r="N1089" s="530">
        <v>4</v>
      </c>
      <c r="O1089" s="530">
        <v>1400</v>
      </c>
      <c r="P1089" s="544"/>
      <c r="Q1089" s="531">
        <v>350</v>
      </c>
    </row>
    <row r="1090" spans="1:17" ht="14.4" customHeight="1" x14ac:dyDescent="0.3">
      <c r="A1090" s="525" t="s">
        <v>2791</v>
      </c>
      <c r="B1090" s="526" t="s">
        <v>2194</v>
      </c>
      <c r="C1090" s="526" t="s">
        <v>2175</v>
      </c>
      <c r="D1090" s="526" t="s">
        <v>2502</v>
      </c>
      <c r="E1090" s="526" t="s">
        <v>2503</v>
      </c>
      <c r="F1090" s="530"/>
      <c r="G1090" s="530"/>
      <c r="H1090" s="530"/>
      <c r="I1090" s="530"/>
      <c r="J1090" s="530">
        <v>1</v>
      </c>
      <c r="K1090" s="530">
        <v>4164</v>
      </c>
      <c r="L1090" s="530">
        <v>1</v>
      </c>
      <c r="M1090" s="530">
        <v>4164</v>
      </c>
      <c r="N1090" s="530"/>
      <c r="O1090" s="530"/>
      <c r="P1090" s="544"/>
      <c r="Q1090" s="531"/>
    </row>
    <row r="1091" spans="1:17" ht="14.4" customHeight="1" x14ac:dyDescent="0.3">
      <c r="A1091" s="525" t="s">
        <v>2791</v>
      </c>
      <c r="B1091" s="526" t="s">
        <v>2194</v>
      </c>
      <c r="C1091" s="526" t="s">
        <v>2175</v>
      </c>
      <c r="D1091" s="526" t="s">
        <v>2512</v>
      </c>
      <c r="E1091" s="526" t="s">
        <v>2513</v>
      </c>
      <c r="F1091" s="530"/>
      <c r="G1091" s="530"/>
      <c r="H1091" s="530"/>
      <c r="I1091" s="530"/>
      <c r="J1091" s="530">
        <v>2</v>
      </c>
      <c r="K1091" s="530">
        <v>7720</v>
      </c>
      <c r="L1091" s="530">
        <v>1</v>
      </c>
      <c r="M1091" s="530">
        <v>3860</v>
      </c>
      <c r="N1091" s="530"/>
      <c r="O1091" s="530"/>
      <c r="P1091" s="544"/>
      <c r="Q1091" s="531"/>
    </row>
    <row r="1092" spans="1:17" ht="14.4" customHeight="1" x14ac:dyDescent="0.3">
      <c r="A1092" s="525" t="s">
        <v>2791</v>
      </c>
      <c r="B1092" s="526" t="s">
        <v>2194</v>
      </c>
      <c r="C1092" s="526" t="s">
        <v>2175</v>
      </c>
      <c r="D1092" s="526" t="s">
        <v>2514</v>
      </c>
      <c r="E1092" s="526" t="s">
        <v>2515</v>
      </c>
      <c r="F1092" s="530"/>
      <c r="G1092" s="530"/>
      <c r="H1092" s="530"/>
      <c r="I1092" s="530"/>
      <c r="J1092" s="530">
        <v>1</v>
      </c>
      <c r="K1092" s="530">
        <v>5210</v>
      </c>
      <c r="L1092" s="530">
        <v>1</v>
      </c>
      <c r="M1092" s="530">
        <v>5210</v>
      </c>
      <c r="N1092" s="530"/>
      <c r="O1092" s="530"/>
      <c r="P1092" s="544"/>
      <c r="Q1092" s="531"/>
    </row>
    <row r="1093" spans="1:17" ht="14.4" customHeight="1" x14ac:dyDescent="0.3">
      <c r="A1093" s="525" t="s">
        <v>2791</v>
      </c>
      <c r="B1093" s="526" t="s">
        <v>2194</v>
      </c>
      <c r="C1093" s="526" t="s">
        <v>2175</v>
      </c>
      <c r="D1093" s="526" t="s">
        <v>2281</v>
      </c>
      <c r="E1093" s="526" t="s">
        <v>2282</v>
      </c>
      <c r="F1093" s="530">
        <v>1</v>
      </c>
      <c r="G1093" s="530">
        <v>1281</v>
      </c>
      <c r="H1093" s="530"/>
      <c r="I1093" s="530">
        <v>1281</v>
      </c>
      <c r="J1093" s="530"/>
      <c r="K1093" s="530"/>
      <c r="L1093" s="530"/>
      <c r="M1093" s="530"/>
      <c r="N1093" s="530"/>
      <c r="O1093" s="530"/>
      <c r="P1093" s="544"/>
      <c r="Q1093" s="531"/>
    </row>
    <row r="1094" spans="1:17" ht="14.4" customHeight="1" x14ac:dyDescent="0.3">
      <c r="A1094" s="525" t="s">
        <v>2791</v>
      </c>
      <c r="B1094" s="526" t="s">
        <v>2194</v>
      </c>
      <c r="C1094" s="526" t="s">
        <v>2175</v>
      </c>
      <c r="D1094" s="526" t="s">
        <v>2285</v>
      </c>
      <c r="E1094" s="526" t="s">
        <v>2286</v>
      </c>
      <c r="F1094" s="530">
        <v>2</v>
      </c>
      <c r="G1094" s="530">
        <v>10152</v>
      </c>
      <c r="H1094" s="530">
        <v>0.28122662677636501</v>
      </c>
      <c r="I1094" s="530">
        <v>5076</v>
      </c>
      <c r="J1094" s="530">
        <v>7</v>
      </c>
      <c r="K1094" s="530">
        <v>36099</v>
      </c>
      <c r="L1094" s="530">
        <v>1</v>
      </c>
      <c r="M1094" s="530">
        <v>5157</v>
      </c>
      <c r="N1094" s="530">
        <v>6</v>
      </c>
      <c r="O1094" s="530">
        <v>30942</v>
      </c>
      <c r="P1094" s="544">
        <v>0.8571428571428571</v>
      </c>
      <c r="Q1094" s="531">
        <v>5157</v>
      </c>
    </row>
    <row r="1095" spans="1:17" ht="14.4" customHeight="1" x14ac:dyDescent="0.3">
      <c r="A1095" s="525" t="s">
        <v>2791</v>
      </c>
      <c r="B1095" s="526" t="s">
        <v>2194</v>
      </c>
      <c r="C1095" s="526" t="s">
        <v>2175</v>
      </c>
      <c r="D1095" s="526" t="s">
        <v>2293</v>
      </c>
      <c r="E1095" s="526" t="s">
        <v>2294</v>
      </c>
      <c r="F1095" s="530"/>
      <c r="G1095" s="530"/>
      <c r="H1095" s="530"/>
      <c r="I1095" s="530"/>
      <c r="J1095" s="530">
        <v>1</v>
      </c>
      <c r="K1095" s="530">
        <v>800</v>
      </c>
      <c r="L1095" s="530">
        <v>1</v>
      </c>
      <c r="M1095" s="530">
        <v>800</v>
      </c>
      <c r="N1095" s="530"/>
      <c r="O1095" s="530"/>
      <c r="P1095" s="544"/>
      <c r="Q1095" s="531"/>
    </row>
    <row r="1096" spans="1:17" ht="14.4" customHeight="1" x14ac:dyDescent="0.3">
      <c r="A1096" s="525" t="s">
        <v>2791</v>
      </c>
      <c r="B1096" s="526" t="s">
        <v>2194</v>
      </c>
      <c r="C1096" s="526" t="s">
        <v>2175</v>
      </c>
      <c r="D1096" s="526" t="s">
        <v>2295</v>
      </c>
      <c r="E1096" s="526" t="s">
        <v>2296</v>
      </c>
      <c r="F1096" s="530">
        <v>109</v>
      </c>
      <c r="G1096" s="530">
        <v>19075</v>
      </c>
      <c r="H1096" s="530">
        <v>0.81028843294677366</v>
      </c>
      <c r="I1096" s="530">
        <v>175</v>
      </c>
      <c r="J1096" s="530">
        <v>133</v>
      </c>
      <c r="K1096" s="530">
        <v>23541</v>
      </c>
      <c r="L1096" s="530">
        <v>1</v>
      </c>
      <c r="M1096" s="530">
        <v>177</v>
      </c>
      <c r="N1096" s="530">
        <v>149</v>
      </c>
      <c r="O1096" s="530">
        <v>26373</v>
      </c>
      <c r="P1096" s="544">
        <v>1.1203007518796992</v>
      </c>
      <c r="Q1096" s="531">
        <v>177</v>
      </c>
    </row>
    <row r="1097" spans="1:17" ht="14.4" customHeight="1" x14ac:dyDescent="0.3">
      <c r="A1097" s="525" t="s">
        <v>2791</v>
      </c>
      <c r="B1097" s="526" t="s">
        <v>2194</v>
      </c>
      <c r="C1097" s="526" t="s">
        <v>2175</v>
      </c>
      <c r="D1097" s="526" t="s">
        <v>2297</v>
      </c>
      <c r="E1097" s="526" t="s">
        <v>2298</v>
      </c>
      <c r="F1097" s="530">
        <v>17</v>
      </c>
      <c r="G1097" s="530">
        <v>34017</v>
      </c>
      <c r="H1097" s="530">
        <v>0.97705078125</v>
      </c>
      <c r="I1097" s="530">
        <v>2001</v>
      </c>
      <c r="J1097" s="530">
        <v>17</v>
      </c>
      <c r="K1097" s="530">
        <v>34816</v>
      </c>
      <c r="L1097" s="530">
        <v>1</v>
      </c>
      <c r="M1097" s="530">
        <v>2048</v>
      </c>
      <c r="N1097" s="530">
        <v>18</v>
      </c>
      <c r="O1097" s="530">
        <v>36882</v>
      </c>
      <c r="P1097" s="544">
        <v>1.0593405330882353</v>
      </c>
      <c r="Q1097" s="531">
        <v>2049</v>
      </c>
    </row>
    <row r="1098" spans="1:17" ht="14.4" customHeight="1" x14ac:dyDescent="0.3">
      <c r="A1098" s="525" t="s">
        <v>2791</v>
      </c>
      <c r="B1098" s="526" t="s">
        <v>2194</v>
      </c>
      <c r="C1098" s="526" t="s">
        <v>2175</v>
      </c>
      <c r="D1098" s="526" t="s">
        <v>2303</v>
      </c>
      <c r="E1098" s="526" t="s">
        <v>2304</v>
      </c>
      <c r="F1098" s="530">
        <v>1</v>
      </c>
      <c r="G1098" s="530">
        <v>2696</v>
      </c>
      <c r="H1098" s="530">
        <v>0.24634502923976609</v>
      </c>
      <c r="I1098" s="530">
        <v>2696</v>
      </c>
      <c r="J1098" s="530">
        <v>4</v>
      </c>
      <c r="K1098" s="530">
        <v>10944</v>
      </c>
      <c r="L1098" s="530">
        <v>1</v>
      </c>
      <c r="M1098" s="530">
        <v>2736</v>
      </c>
      <c r="N1098" s="530">
        <v>2</v>
      </c>
      <c r="O1098" s="530">
        <v>5474</v>
      </c>
      <c r="P1098" s="544">
        <v>0.5001827485380117</v>
      </c>
      <c r="Q1098" s="531">
        <v>2737</v>
      </c>
    </row>
    <row r="1099" spans="1:17" ht="14.4" customHeight="1" x14ac:dyDescent="0.3">
      <c r="A1099" s="525" t="s">
        <v>2791</v>
      </c>
      <c r="B1099" s="526" t="s">
        <v>2194</v>
      </c>
      <c r="C1099" s="526" t="s">
        <v>2175</v>
      </c>
      <c r="D1099" s="526" t="s">
        <v>2309</v>
      </c>
      <c r="E1099" s="526" t="s">
        <v>2310</v>
      </c>
      <c r="F1099" s="530">
        <v>1</v>
      </c>
      <c r="G1099" s="530">
        <v>662</v>
      </c>
      <c r="H1099" s="530"/>
      <c r="I1099" s="530">
        <v>662</v>
      </c>
      <c r="J1099" s="530"/>
      <c r="K1099" s="530"/>
      <c r="L1099" s="530"/>
      <c r="M1099" s="530"/>
      <c r="N1099" s="530"/>
      <c r="O1099" s="530"/>
      <c r="P1099" s="544"/>
      <c r="Q1099" s="531"/>
    </row>
    <row r="1100" spans="1:17" ht="14.4" customHeight="1" x14ac:dyDescent="0.3">
      <c r="A1100" s="525" t="s">
        <v>2791</v>
      </c>
      <c r="B1100" s="526" t="s">
        <v>2194</v>
      </c>
      <c r="C1100" s="526" t="s">
        <v>2175</v>
      </c>
      <c r="D1100" s="526" t="s">
        <v>2313</v>
      </c>
      <c r="E1100" s="526" t="s">
        <v>2314</v>
      </c>
      <c r="F1100" s="530">
        <v>148</v>
      </c>
      <c r="G1100" s="530">
        <v>22348</v>
      </c>
      <c r="H1100" s="530">
        <v>1.0225577671013497</v>
      </c>
      <c r="I1100" s="530">
        <v>151</v>
      </c>
      <c r="J1100" s="530">
        <v>141</v>
      </c>
      <c r="K1100" s="530">
        <v>21855</v>
      </c>
      <c r="L1100" s="530">
        <v>1</v>
      </c>
      <c r="M1100" s="530">
        <v>155</v>
      </c>
      <c r="N1100" s="530">
        <v>115</v>
      </c>
      <c r="O1100" s="530">
        <v>17825</v>
      </c>
      <c r="P1100" s="544">
        <v>0.81560283687943258</v>
      </c>
      <c r="Q1100" s="531">
        <v>155</v>
      </c>
    </row>
    <row r="1101" spans="1:17" ht="14.4" customHeight="1" x14ac:dyDescent="0.3">
      <c r="A1101" s="525" t="s">
        <v>2791</v>
      </c>
      <c r="B1101" s="526" t="s">
        <v>2194</v>
      </c>
      <c r="C1101" s="526" t="s">
        <v>2175</v>
      </c>
      <c r="D1101" s="526" t="s">
        <v>2315</v>
      </c>
      <c r="E1101" s="526" t="s">
        <v>2316</v>
      </c>
      <c r="F1101" s="530">
        <v>170</v>
      </c>
      <c r="G1101" s="530">
        <v>33150</v>
      </c>
      <c r="H1101" s="530">
        <v>0.88607933283438467</v>
      </c>
      <c r="I1101" s="530">
        <v>195</v>
      </c>
      <c r="J1101" s="530">
        <v>188</v>
      </c>
      <c r="K1101" s="530">
        <v>37412</v>
      </c>
      <c r="L1101" s="530">
        <v>1</v>
      </c>
      <c r="M1101" s="530">
        <v>199</v>
      </c>
      <c r="N1101" s="530">
        <v>199</v>
      </c>
      <c r="O1101" s="530">
        <v>39601</v>
      </c>
      <c r="P1101" s="544">
        <v>1.0585106382978724</v>
      </c>
      <c r="Q1101" s="531">
        <v>199</v>
      </c>
    </row>
    <row r="1102" spans="1:17" ht="14.4" customHeight="1" x14ac:dyDescent="0.3">
      <c r="A1102" s="525" t="s">
        <v>2791</v>
      </c>
      <c r="B1102" s="526" t="s">
        <v>2194</v>
      </c>
      <c r="C1102" s="526" t="s">
        <v>2175</v>
      </c>
      <c r="D1102" s="526" t="s">
        <v>2317</v>
      </c>
      <c r="E1102" s="526" t="s">
        <v>2318</v>
      </c>
      <c r="F1102" s="530">
        <v>648</v>
      </c>
      <c r="G1102" s="530">
        <v>129600</v>
      </c>
      <c r="H1102" s="530">
        <v>0.93978419770274979</v>
      </c>
      <c r="I1102" s="530">
        <v>200</v>
      </c>
      <c r="J1102" s="530">
        <v>676</v>
      </c>
      <c r="K1102" s="530">
        <v>137904</v>
      </c>
      <c r="L1102" s="530">
        <v>1</v>
      </c>
      <c r="M1102" s="530">
        <v>204</v>
      </c>
      <c r="N1102" s="530">
        <v>579</v>
      </c>
      <c r="O1102" s="530">
        <v>118116</v>
      </c>
      <c r="P1102" s="544">
        <v>0.85650887573964496</v>
      </c>
      <c r="Q1102" s="531">
        <v>204</v>
      </c>
    </row>
    <row r="1103" spans="1:17" ht="14.4" customHeight="1" x14ac:dyDescent="0.3">
      <c r="A1103" s="525" t="s">
        <v>2791</v>
      </c>
      <c r="B1103" s="526" t="s">
        <v>2194</v>
      </c>
      <c r="C1103" s="526" t="s">
        <v>2175</v>
      </c>
      <c r="D1103" s="526" t="s">
        <v>2319</v>
      </c>
      <c r="E1103" s="526" t="s">
        <v>2320</v>
      </c>
      <c r="F1103" s="530">
        <v>1</v>
      </c>
      <c r="G1103" s="530">
        <v>418</v>
      </c>
      <c r="H1103" s="530"/>
      <c r="I1103" s="530">
        <v>418</v>
      </c>
      <c r="J1103" s="530"/>
      <c r="K1103" s="530"/>
      <c r="L1103" s="530"/>
      <c r="M1103" s="530"/>
      <c r="N1103" s="530"/>
      <c r="O1103" s="530"/>
      <c r="P1103" s="544"/>
      <c r="Q1103" s="531"/>
    </row>
    <row r="1104" spans="1:17" ht="14.4" customHeight="1" x14ac:dyDescent="0.3">
      <c r="A1104" s="525" t="s">
        <v>2791</v>
      </c>
      <c r="B1104" s="526" t="s">
        <v>2194</v>
      </c>
      <c r="C1104" s="526" t="s">
        <v>2175</v>
      </c>
      <c r="D1104" s="526" t="s">
        <v>2323</v>
      </c>
      <c r="E1104" s="526" t="s">
        <v>2324</v>
      </c>
      <c r="F1104" s="530">
        <v>2</v>
      </c>
      <c r="G1104" s="530">
        <v>318</v>
      </c>
      <c r="H1104" s="530">
        <v>0.48773006134969327</v>
      </c>
      <c r="I1104" s="530">
        <v>159</v>
      </c>
      <c r="J1104" s="530">
        <v>4</v>
      </c>
      <c r="K1104" s="530">
        <v>652</v>
      </c>
      <c r="L1104" s="530">
        <v>1</v>
      </c>
      <c r="M1104" s="530">
        <v>163</v>
      </c>
      <c r="N1104" s="530">
        <v>3</v>
      </c>
      <c r="O1104" s="530">
        <v>489</v>
      </c>
      <c r="P1104" s="544">
        <v>0.75</v>
      </c>
      <c r="Q1104" s="531">
        <v>163</v>
      </c>
    </row>
    <row r="1105" spans="1:17" ht="14.4" customHeight="1" x14ac:dyDescent="0.3">
      <c r="A1105" s="525" t="s">
        <v>2791</v>
      </c>
      <c r="B1105" s="526" t="s">
        <v>2194</v>
      </c>
      <c r="C1105" s="526" t="s">
        <v>2175</v>
      </c>
      <c r="D1105" s="526" t="s">
        <v>2327</v>
      </c>
      <c r="E1105" s="526" t="s">
        <v>2328</v>
      </c>
      <c r="F1105" s="530">
        <v>4</v>
      </c>
      <c r="G1105" s="530">
        <v>8492</v>
      </c>
      <c r="H1105" s="530">
        <v>0.23190780490469168</v>
      </c>
      <c r="I1105" s="530">
        <v>2123</v>
      </c>
      <c r="J1105" s="530">
        <v>17</v>
      </c>
      <c r="K1105" s="530">
        <v>36618</v>
      </c>
      <c r="L1105" s="530">
        <v>1</v>
      </c>
      <c r="M1105" s="530">
        <v>2154</v>
      </c>
      <c r="N1105" s="530">
        <v>9</v>
      </c>
      <c r="O1105" s="530">
        <v>19395</v>
      </c>
      <c r="P1105" s="544">
        <v>0.52965754546944122</v>
      </c>
      <c r="Q1105" s="531">
        <v>2155</v>
      </c>
    </row>
    <row r="1106" spans="1:17" ht="14.4" customHeight="1" x14ac:dyDescent="0.3">
      <c r="A1106" s="525" t="s">
        <v>2791</v>
      </c>
      <c r="B1106" s="526" t="s">
        <v>2194</v>
      </c>
      <c r="C1106" s="526" t="s">
        <v>2175</v>
      </c>
      <c r="D1106" s="526" t="s">
        <v>2524</v>
      </c>
      <c r="E1106" s="526" t="s">
        <v>2513</v>
      </c>
      <c r="F1106" s="530">
        <v>2</v>
      </c>
      <c r="G1106" s="530">
        <v>3738</v>
      </c>
      <c r="H1106" s="530">
        <v>0.98993644067796616</v>
      </c>
      <c r="I1106" s="530">
        <v>1869</v>
      </c>
      <c r="J1106" s="530">
        <v>2</v>
      </c>
      <c r="K1106" s="530">
        <v>3776</v>
      </c>
      <c r="L1106" s="530">
        <v>1</v>
      </c>
      <c r="M1106" s="530">
        <v>1888</v>
      </c>
      <c r="N1106" s="530">
        <v>2</v>
      </c>
      <c r="O1106" s="530">
        <v>3778</v>
      </c>
      <c r="P1106" s="544">
        <v>1.0005296610169492</v>
      </c>
      <c r="Q1106" s="531">
        <v>1889</v>
      </c>
    </row>
    <row r="1107" spans="1:17" ht="14.4" customHeight="1" x14ac:dyDescent="0.3">
      <c r="A1107" s="525" t="s">
        <v>2791</v>
      </c>
      <c r="B1107" s="526" t="s">
        <v>2194</v>
      </c>
      <c r="C1107" s="526" t="s">
        <v>2175</v>
      </c>
      <c r="D1107" s="526" t="s">
        <v>2335</v>
      </c>
      <c r="E1107" s="526" t="s">
        <v>2336</v>
      </c>
      <c r="F1107" s="530">
        <v>1</v>
      </c>
      <c r="G1107" s="530">
        <v>8399</v>
      </c>
      <c r="H1107" s="530">
        <v>0.49645348149899515</v>
      </c>
      <c r="I1107" s="530">
        <v>8399</v>
      </c>
      <c r="J1107" s="530">
        <v>2</v>
      </c>
      <c r="K1107" s="530">
        <v>16918</v>
      </c>
      <c r="L1107" s="530">
        <v>1</v>
      </c>
      <c r="M1107" s="530">
        <v>8459</v>
      </c>
      <c r="N1107" s="530">
        <v>1</v>
      </c>
      <c r="O1107" s="530">
        <v>8460</v>
      </c>
      <c r="P1107" s="544">
        <v>0.50005910864168346</v>
      </c>
      <c r="Q1107" s="531">
        <v>8460</v>
      </c>
    </row>
    <row r="1108" spans="1:17" ht="14.4" customHeight="1" x14ac:dyDescent="0.3">
      <c r="A1108" s="525" t="s">
        <v>2791</v>
      </c>
      <c r="B1108" s="526" t="s">
        <v>2194</v>
      </c>
      <c r="C1108" s="526" t="s">
        <v>2175</v>
      </c>
      <c r="D1108" s="526" t="s">
        <v>2339</v>
      </c>
      <c r="E1108" s="526" t="s">
        <v>2340</v>
      </c>
      <c r="F1108" s="530"/>
      <c r="G1108" s="530"/>
      <c r="H1108" s="530"/>
      <c r="I1108" s="530"/>
      <c r="J1108" s="530"/>
      <c r="K1108" s="530"/>
      <c r="L1108" s="530"/>
      <c r="M1108" s="530"/>
      <c r="N1108" s="530">
        <v>2</v>
      </c>
      <c r="O1108" s="530">
        <v>4106</v>
      </c>
      <c r="P1108" s="544"/>
      <c r="Q1108" s="531">
        <v>2053</v>
      </c>
    </row>
    <row r="1109" spans="1:17" ht="14.4" customHeight="1" x14ac:dyDescent="0.3">
      <c r="A1109" s="525" t="s">
        <v>2791</v>
      </c>
      <c r="B1109" s="526" t="s">
        <v>2194</v>
      </c>
      <c r="C1109" s="526" t="s">
        <v>2175</v>
      </c>
      <c r="D1109" s="526" t="s">
        <v>2341</v>
      </c>
      <c r="E1109" s="526" t="s">
        <v>2342</v>
      </c>
      <c r="F1109" s="530">
        <v>6</v>
      </c>
      <c r="G1109" s="530">
        <v>1674</v>
      </c>
      <c r="H1109" s="530">
        <v>0.36969964664310956</v>
      </c>
      <c r="I1109" s="530">
        <v>279</v>
      </c>
      <c r="J1109" s="530">
        <v>16</v>
      </c>
      <c r="K1109" s="530">
        <v>4528</v>
      </c>
      <c r="L1109" s="530">
        <v>1</v>
      </c>
      <c r="M1109" s="530">
        <v>283</v>
      </c>
      <c r="N1109" s="530">
        <v>12</v>
      </c>
      <c r="O1109" s="530">
        <v>3396</v>
      </c>
      <c r="P1109" s="544">
        <v>0.75</v>
      </c>
      <c r="Q1109" s="531">
        <v>283</v>
      </c>
    </row>
    <row r="1110" spans="1:17" ht="14.4" customHeight="1" x14ac:dyDescent="0.3">
      <c r="A1110" s="525" t="s">
        <v>2791</v>
      </c>
      <c r="B1110" s="526" t="s">
        <v>2194</v>
      </c>
      <c r="C1110" s="526" t="s">
        <v>2175</v>
      </c>
      <c r="D1110" s="526" t="s">
        <v>2343</v>
      </c>
      <c r="E1110" s="526" t="s">
        <v>2344</v>
      </c>
      <c r="F1110" s="530"/>
      <c r="G1110" s="530"/>
      <c r="H1110" s="530"/>
      <c r="I1110" s="530"/>
      <c r="J1110" s="530">
        <v>1</v>
      </c>
      <c r="K1110" s="530">
        <v>373</v>
      </c>
      <c r="L1110" s="530">
        <v>1</v>
      </c>
      <c r="M1110" s="530">
        <v>373</v>
      </c>
      <c r="N1110" s="530"/>
      <c r="O1110" s="530"/>
      <c r="P1110" s="544"/>
      <c r="Q1110" s="531"/>
    </row>
    <row r="1111" spans="1:17" ht="14.4" customHeight="1" x14ac:dyDescent="0.3">
      <c r="A1111" s="525" t="s">
        <v>2791</v>
      </c>
      <c r="B1111" s="526" t="s">
        <v>2194</v>
      </c>
      <c r="C1111" s="526" t="s">
        <v>2175</v>
      </c>
      <c r="D1111" s="526" t="s">
        <v>2349</v>
      </c>
      <c r="E1111" s="526" t="s">
        <v>2350</v>
      </c>
      <c r="F1111" s="530"/>
      <c r="G1111" s="530"/>
      <c r="H1111" s="530"/>
      <c r="I1111" s="530"/>
      <c r="J1111" s="530">
        <v>2</v>
      </c>
      <c r="K1111" s="530">
        <v>704</v>
      </c>
      <c r="L1111" s="530">
        <v>1</v>
      </c>
      <c r="M1111" s="530">
        <v>352</v>
      </c>
      <c r="N1111" s="530">
        <v>2</v>
      </c>
      <c r="O1111" s="530">
        <v>704</v>
      </c>
      <c r="P1111" s="544">
        <v>1</v>
      </c>
      <c r="Q1111" s="531">
        <v>352</v>
      </c>
    </row>
    <row r="1112" spans="1:17" ht="14.4" customHeight="1" x14ac:dyDescent="0.3">
      <c r="A1112" s="525" t="s">
        <v>2792</v>
      </c>
      <c r="B1112" s="526" t="s">
        <v>2194</v>
      </c>
      <c r="C1112" s="526" t="s">
        <v>2164</v>
      </c>
      <c r="D1112" s="526" t="s">
        <v>2197</v>
      </c>
      <c r="E1112" s="526" t="s">
        <v>690</v>
      </c>
      <c r="F1112" s="530">
        <v>0.2</v>
      </c>
      <c r="G1112" s="530">
        <v>1277.6500000000001</v>
      </c>
      <c r="H1112" s="530"/>
      <c r="I1112" s="530">
        <v>6388.25</v>
      </c>
      <c r="J1112" s="530"/>
      <c r="K1112" s="530"/>
      <c r="L1112" s="530"/>
      <c r="M1112" s="530"/>
      <c r="N1112" s="530"/>
      <c r="O1112" s="530"/>
      <c r="P1112" s="544"/>
      <c r="Q1112" s="531"/>
    </row>
    <row r="1113" spans="1:17" ht="14.4" customHeight="1" x14ac:dyDescent="0.3">
      <c r="A1113" s="525" t="s">
        <v>2792</v>
      </c>
      <c r="B1113" s="526" t="s">
        <v>2194</v>
      </c>
      <c r="C1113" s="526" t="s">
        <v>2164</v>
      </c>
      <c r="D1113" s="526" t="s">
        <v>2198</v>
      </c>
      <c r="E1113" s="526" t="s">
        <v>633</v>
      </c>
      <c r="F1113" s="530">
        <v>0.2</v>
      </c>
      <c r="G1113" s="530">
        <v>988.79</v>
      </c>
      <c r="H1113" s="530"/>
      <c r="I1113" s="530">
        <v>4943.95</v>
      </c>
      <c r="J1113" s="530"/>
      <c r="K1113" s="530"/>
      <c r="L1113" s="530"/>
      <c r="M1113" s="530"/>
      <c r="N1113" s="530"/>
      <c r="O1113" s="530"/>
      <c r="P1113" s="544"/>
      <c r="Q1113" s="531"/>
    </row>
    <row r="1114" spans="1:17" ht="14.4" customHeight="1" x14ac:dyDescent="0.3">
      <c r="A1114" s="525" t="s">
        <v>2792</v>
      </c>
      <c r="B1114" s="526" t="s">
        <v>2194</v>
      </c>
      <c r="C1114" s="526" t="s">
        <v>2164</v>
      </c>
      <c r="D1114" s="526" t="s">
        <v>2199</v>
      </c>
      <c r="E1114" s="526" t="s">
        <v>597</v>
      </c>
      <c r="F1114" s="530">
        <v>5.5</v>
      </c>
      <c r="G1114" s="530">
        <v>5232.3099999999995</v>
      </c>
      <c r="H1114" s="530">
        <v>2.4796032490735209</v>
      </c>
      <c r="I1114" s="530">
        <v>951.32909090909084</v>
      </c>
      <c r="J1114" s="530">
        <v>2.0999999999999996</v>
      </c>
      <c r="K1114" s="530">
        <v>2110.14</v>
      </c>
      <c r="L1114" s="530">
        <v>1</v>
      </c>
      <c r="M1114" s="530">
        <v>1004.8285714285715</v>
      </c>
      <c r="N1114" s="530">
        <v>4</v>
      </c>
      <c r="O1114" s="530">
        <v>4019.31</v>
      </c>
      <c r="P1114" s="544">
        <v>1.9047598737524525</v>
      </c>
      <c r="Q1114" s="531">
        <v>1004.8275</v>
      </c>
    </row>
    <row r="1115" spans="1:17" ht="14.4" customHeight="1" x14ac:dyDescent="0.3">
      <c r="A1115" s="525" t="s">
        <v>2792</v>
      </c>
      <c r="B1115" s="526" t="s">
        <v>2194</v>
      </c>
      <c r="C1115" s="526" t="s">
        <v>2164</v>
      </c>
      <c r="D1115" s="526" t="s">
        <v>2200</v>
      </c>
      <c r="E1115" s="526" t="s">
        <v>633</v>
      </c>
      <c r="F1115" s="530">
        <v>0.46</v>
      </c>
      <c r="G1115" s="530">
        <v>4548.43</v>
      </c>
      <c r="H1115" s="530">
        <v>1.1499989886629114</v>
      </c>
      <c r="I1115" s="530">
        <v>9887.891304347826</v>
      </c>
      <c r="J1115" s="530">
        <v>0.4</v>
      </c>
      <c r="K1115" s="530">
        <v>3955.16</v>
      </c>
      <c r="L1115" s="530">
        <v>1</v>
      </c>
      <c r="M1115" s="530">
        <v>9887.9</v>
      </c>
      <c r="N1115" s="530">
        <v>0.21000000000000002</v>
      </c>
      <c r="O1115" s="530">
        <v>2076.4499999999998</v>
      </c>
      <c r="P1115" s="544">
        <v>0.52499772449155024</v>
      </c>
      <c r="Q1115" s="531">
        <v>9887.8571428571413</v>
      </c>
    </row>
    <row r="1116" spans="1:17" ht="14.4" customHeight="1" x14ac:dyDescent="0.3">
      <c r="A1116" s="525" t="s">
        <v>2792</v>
      </c>
      <c r="B1116" s="526" t="s">
        <v>2194</v>
      </c>
      <c r="C1116" s="526" t="s">
        <v>2164</v>
      </c>
      <c r="D1116" s="526" t="s">
        <v>2585</v>
      </c>
      <c r="E1116" s="526" t="s">
        <v>2586</v>
      </c>
      <c r="F1116" s="530">
        <v>2</v>
      </c>
      <c r="G1116" s="530">
        <v>796.4</v>
      </c>
      <c r="H1116" s="530"/>
      <c r="I1116" s="530">
        <v>398.2</v>
      </c>
      <c r="J1116" s="530"/>
      <c r="K1116" s="530"/>
      <c r="L1116" s="530"/>
      <c r="M1116" s="530"/>
      <c r="N1116" s="530"/>
      <c r="O1116" s="530"/>
      <c r="P1116" s="544"/>
      <c r="Q1116" s="531"/>
    </row>
    <row r="1117" spans="1:17" ht="14.4" customHeight="1" x14ac:dyDescent="0.3">
      <c r="A1117" s="525" t="s">
        <v>2792</v>
      </c>
      <c r="B1117" s="526" t="s">
        <v>2194</v>
      </c>
      <c r="C1117" s="526" t="s">
        <v>2164</v>
      </c>
      <c r="D1117" s="526" t="s">
        <v>2204</v>
      </c>
      <c r="E1117" s="526" t="s">
        <v>592</v>
      </c>
      <c r="F1117" s="530">
        <v>1</v>
      </c>
      <c r="G1117" s="530">
        <v>932.82</v>
      </c>
      <c r="H1117" s="530"/>
      <c r="I1117" s="530">
        <v>932.82</v>
      </c>
      <c r="J1117" s="530"/>
      <c r="K1117" s="530"/>
      <c r="L1117" s="530"/>
      <c r="M1117" s="530"/>
      <c r="N1117" s="530"/>
      <c r="O1117" s="530"/>
      <c r="P1117" s="544"/>
      <c r="Q1117" s="531"/>
    </row>
    <row r="1118" spans="1:17" ht="14.4" customHeight="1" x14ac:dyDescent="0.3">
      <c r="A1118" s="525" t="s">
        <v>2792</v>
      </c>
      <c r="B1118" s="526" t="s">
        <v>2194</v>
      </c>
      <c r="C1118" s="526" t="s">
        <v>2164</v>
      </c>
      <c r="D1118" s="526" t="s">
        <v>2206</v>
      </c>
      <c r="E1118" s="526" t="s">
        <v>607</v>
      </c>
      <c r="F1118" s="530"/>
      <c r="G1118" s="530"/>
      <c r="H1118" s="530"/>
      <c r="I1118" s="530"/>
      <c r="J1118" s="530"/>
      <c r="K1118" s="530"/>
      <c r="L1118" s="530"/>
      <c r="M1118" s="530"/>
      <c r="N1118" s="530">
        <v>0.44</v>
      </c>
      <c r="O1118" s="530">
        <v>2000.94</v>
      </c>
      <c r="P1118" s="544"/>
      <c r="Q1118" s="531">
        <v>4547.590909090909</v>
      </c>
    </row>
    <row r="1119" spans="1:17" ht="14.4" customHeight="1" x14ac:dyDescent="0.3">
      <c r="A1119" s="525" t="s">
        <v>2792</v>
      </c>
      <c r="B1119" s="526" t="s">
        <v>2194</v>
      </c>
      <c r="C1119" s="526" t="s">
        <v>2164</v>
      </c>
      <c r="D1119" s="526" t="s">
        <v>2207</v>
      </c>
      <c r="E1119" s="526" t="s">
        <v>607</v>
      </c>
      <c r="F1119" s="530">
        <v>0.2</v>
      </c>
      <c r="G1119" s="530">
        <v>1770.8</v>
      </c>
      <c r="H1119" s="530">
        <v>1.1111111111111112</v>
      </c>
      <c r="I1119" s="530">
        <v>8854</v>
      </c>
      <c r="J1119" s="530">
        <v>0.18000000000000002</v>
      </c>
      <c r="K1119" s="530">
        <v>1593.7199999999998</v>
      </c>
      <c r="L1119" s="530">
        <v>1</v>
      </c>
      <c r="M1119" s="530">
        <v>8853.9999999999982</v>
      </c>
      <c r="N1119" s="530">
        <v>0.03</v>
      </c>
      <c r="O1119" s="530">
        <v>272.85000000000002</v>
      </c>
      <c r="P1119" s="544">
        <v>0.17120322264889695</v>
      </c>
      <c r="Q1119" s="531">
        <v>9095.0000000000018</v>
      </c>
    </row>
    <row r="1120" spans="1:17" ht="14.4" customHeight="1" x14ac:dyDescent="0.3">
      <c r="A1120" s="525" t="s">
        <v>2792</v>
      </c>
      <c r="B1120" s="526" t="s">
        <v>2194</v>
      </c>
      <c r="C1120" s="526" t="s">
        <v>2164</v>
      </c>
      <c r="D1120" s="526" t="s">
        <v>2208</v>
      </c>
      <c r="E1120" s="526" t="s">
        <v>675</v>
      </c>
      <c r="F1120" s="530">
        <v>0.1</v>
      </c>
      <c r="G1120" s="530">
        <v>194.93</v>
      </c>
      <c r="H1120" s="530">
        <v>0.14285714285714285</v>
      </c>
      <c r="I1120" s="530">
        <v>1949.3</v>
      </c>
      <c r="J1120" s="530">
        <v>0.7</v>
      </c>
      <c r="K1120" s="530">
        <v>1364.51</v>
      </c>
      <c r="L1120" s="530">
        <v>1</v>
      </c>
      <c r="M1120" s="530">
        <v>1949.3000000000002</v>
      </c>
      <c r="N1120" s="530">
        <v>0.75</v>
      </c>
      <c r="O1120" s="530">
        <v>1461.98</v>
      </c>
      <c r="P1120" s="544">
        <v>1.0714322357476311</v>
      </c>
      <c r="Q1120" s="531">
        <v>1949.3066666666666</v>
      </c>
    </row>
    <row r="1121" spans="1:17" ht="14.4" customHeight="1" x14ac:dyDescent="0.3">
      <c r="A1121" s="525" t="s">
        <v>2792</v>
      </c>
      <c r="B1121" s="526" t="s">
        <v>2194</v>
      </c>
      <c r="C1121" s="526" t="s">
        <v>2164</v>
      </c>
      <c r="D1121" s="526" t="s">
        <v>2209</v>
      </c>
      <c r="E1121" s="526" t="s">
        <v>607</v>
      </c>
      <c r="F1121" s="530">
        <v>3.8500000000000005</v>
      </c>
      <c r="G1121" s="530">
        <v>6817.58</v>
      </c>
      <c r="H1121" s="530">
        <v>0.89982762580280706</v>
      </c>
      <c r="I1121" s="530">
        <v>1770.7999999999997</v>
      </c>
      <c r="J1121" s="530">
        <v>4.25</v>
      </c>
      <c r="K1121" s="530">
        <v>7576.54</v>
      </c>
      <c r="L1121" s="530">
        <v>1</v>
      </c>
      <c r="M1121" s="530">
        <v>1782.7152941176471</v>
      </c>
      <c r="N1121" s="530">
        <v>2.4500000000000002</v>
      </c>
      <c r="O1121" s="530">
        <v>4456.62</v>
      </c>
      <c r="P1121" s="544">
        <v>0.58821308935213168</v>
      </c>
      <c r="Q1121" s="531">
        <v>1819.0285714285712</v>
      </c>
    </row>
    <row r="1122" spans="1:17" ht="14.4" customHeight="1" x14ac:dyDescent="0.3">
      <c r="A1122" s="525" t="s">
        <v>2792</v>
      </c>
      <c r="B1122" s="526" t="s">
        <v>2194</v>
      </c>
      <c r="C1122" s="526" t="s">
        <v>2164</v>
      </c>
      <c r="D1122" s="526" t="s">
        <v>2210</v>
      </c>
      <c r="E1122" s="526" t="s">
        <v>599</v>
      </c>
      <c r="F1122" s="530">
        <v>0.1</v>
      </c>
      <c r="G1122" s="530">
        <v>37.93</v>
      </c>
      <c r="H1122" s="530">
        <v>0.48853683668212261</v>
      </c>
      <c r="I1122" s="530">
        <v>379.29999999999995</v>
      </c>
      <c r="J1122" s="530">
        <v>0.15</v>
      </c>
      <c r="K1122" s="530">
        <v>77.64</v>
      </c>
      <c r="L1122" s="530">
        <v>1</v>
      </c>
      <c r="M1122" s="530">
        <v>517.6</v>
      </c>
      <c r="N1122" s="530"/>
      <c r="O1122" s="530"/>
      <c r="P1122" s="544"/>
      <c r="Q1122" s="531"/>
    </row>
    <row r="1123" spans="1:17" ht="14.4" customHeight="1" x14ac:dyDescent="0.3">
      <c r="A1123" s="525" t="s">
        <v>2792</v>
      </c>
      <c r="B1123" s="526" t="s">
        <v>2194</v>
      </c>
      <c r="C1123" s="526" t="s">
        <v>2164</v>
      </c>
      <c r="D1123" s="526" t="s">
        <v>2211</v>
      </c>
      <c r="E1123" s="526" t="s">
        <v>601</v>
      </c>
      <c r="F1123" s="530">
        <v>0.05</v>
      </c>
      <c r="G1123" s="530">
        <v>45.19</v>
      </c>
      <c r="H1123" s="530">
        <v>0.2</v>
      </c>
      <c r="I1123" s="530">
        <v>903.8</v>
      </c>
      <c r="J1123" s="530">
        <v>0.25</v>
      </c>
      <c r="K1123" s="530">
        <v>225.95</v>
      </c>
      <c r="L1123" s="530">
        <v>1</v>
      </c>
      <c r="M1123" s="530">
        <v>903.8</v>
      </c>
      <c r="N1123" s="530">
        <v>0.2</v>
      </c>
      <c r="O1123" s="530">
        <v>180.76</v>
      </c>
      <c r="P1123" s="544">
        <v>0.8</v>
      </c>
      <c r="Q1123" s="531">
        <v>903.8</v>
      </c>
    </row>
    <row r="1124" spans="1:17" ht="14.4" customHeight="1" x14ac:dyDescent="0.3">
      <c r="A1124" s="525" t="s">
        <v>2792</v>
      </c>
      <c r="B1124" s="526" t="s">
        <v>2194</v>
      </c>
      <c r="C1124" s="526" t="s">
        <v>2164</v>
      </c>
      <c r="D1124" s="526" t="s">
        <v>2212</v>
      </c>
      <c r="E1124" s="526" t="s">
        <v>607</v>
      </c>
      <c r="F1124" s="530">
        <v>0.33</v>
      </c>
      <c r="G1124" s="530">
        <v>10341.5</v>
      </c>
      <c r="H1124" s="530">
        <v>0.94325166664082372</v>
      </c>
      <c r="I1124" s="530">
        <v>31337.878787878788</v>
      </c>
      <c r="J1124" s="530">
        <v>0.34</v>
      </c>
      <c r="K1124" s="530">
        <v>10963.67</v>
      </c>
      <c r="L1124" s="530">
        <v>1</v>
      </c>
      <c r="M1124" s="530">
        <v>32246.088235294115</v>
      </c>
      <c r="N1124" s="530">
        <v>0.44000000000000006</v>
      </c>
      <c r="O1124" s="530">
        <v>14843.270000000002</v>
      </c>
      <c r="P1124" s="544">
        <v>1.3538596108784742</v>
      </c>
      <c r="Q1124" s="531">
        <v>33734.704545454544</v>
      </c>
    </row>
    <row r="1125" spans="1:17" ht="14.4" customHeight="1" x14ac:dyDescent="0.3">
      <c r="A1125" s="525" t="s">
        <v>2792</v>
      </c>
      <c r="B1125" s="526" t="s">
        <v>2194</v>
      </c>
      <c r="C1125" s="526" t="s">
        <v>2166</v>
      </c>
      <c r="D1125" s="526" t="s">
        <v>2385</v>
      </c>
      <c r="E1125" s="526" t="s">
        <v>2386</v>
      </c>
      <c r="F1125" s="530">
        <v>3</v>
      </c>
      <c r="G1125" s="530">
        <v>2916.96</v>
      </c>
      <c r="H1125" s="530">
        <v>1</v>
      </c>
      <c r="I1125" s="530">
        <v>972.32</v>
      </c>
      <c r="J1125" s="530">
        <v>3</v>
      </c>
      <c r="K1125" s="530">
        <v>2916.96</v>
      </c>
      <c r="L1125" s="530">
        <v>1</v>
      </c>
      <c r="M1125" s="530">
        <v>972.32</v>
      </c>
      <c r="N1125" s="530"/>
      <c r="O1125" s="530"/>
      <c r="P1125" s="544"/>
      <c r="Q1125" s="531"/>
    </row>
    <row r="1126" spans="1:17" ht="14.4" customHeight="1" x14ac:dyDescent="0.3">
      <c r="A1126" s="525" t="s">
        <v>2792</v>
      </c>
      <c r="B1126" s="526" t="s">
        <v>2194</v>
      </c>
      <c r="C1126" s="526" t="s">
        <v>2166</v>
      </c>
      <c r="D1126" s="526" t="s">
        <v>2388</v>
      </c>
      <c r="E1126" s="526" t="s">
        <v>2386</v>
      </c>
      <c r="F1126" s="530">
        <v>1</v>
      </c>
      <c r="G1126" s="530">
        <v>1707.31</v>
      </c>
      <c r="H1126" s="530"/>
      <c r="I1126" s="530">
        <v>1707.31</v>
      </c>
      <c r="J1126" s="530"/>
      <c r="K1126" s="530"/>
      <c r="L1126" s="530"/>
      <c r="M1126" s="530"/>
      <c r="N1126" s="530">
        <v>1</v>
      </c>
      <c r="O1126" s="530">
        <v>1707.31</v>
      </c>
      <c r="P1126" s="544"/>
      <c r="Q1126" s="531">
        <v>1707.31</v>
      </c>
    </row>
    <row r="1127" spans="1:17" ht="14.4" customHeight="1" x14ac:dyDescent="0.3">
      <c r="A1127" s="525" t="s">
        <v>2792</v>
      </c>
      <c r="B1127" s="526" t="s">
        <v>2194</v>
      </c>
      <c r="C1127" s="526" t="s">
        <v>2166</v>
      </c>
      <c r="D1127" s="526" t="s">
        <v>2392</v>
      </c>
      <c r="E1127" s="526" t="s">
        <v>2393</v>
      </c>
      <c r="F1127" s="530">
        <v>2</v>
      </c>
      <c r="G1127" s="530">
        <v>2055.52</v>
      </c>
      <c r="H1127" s="530">
        <v>2</v>
      </c>
      <c r="I1127" s="530">
        <v>1027.76</v>
      </c>
      <c r="J1127" s="530">
        <v>1</v>
      </c>
      <c r="K1127" s="530">
        <v>1027.76</v>
      </c>
      <c r="L1127" s="530">
        <v>1</v>
      </c>
      <c r="M1127" s="530">
        <v>1027.76</v>
      </c>
      <c r="N1127" s="530">
        <v>1</v>
      </c>
      <c r="O1127" s="530">
        <v>1027.76</v>
      </c>
      <c r="P1127" s="544">
        <v>1</v>
      </c>
      <c r="Q1127" s="531">
        <v>1027.76</v>
      </c>
    </row>
    <row r="1128" spans="1:17" ht="14.4" customHeight="1" x14ac:dyDescent="0.3">
      <c r="A1128" s="525" t="s">
        <v>2792</v>
      </c>
      <c r="B1128" s="526" t="s">
        <v>2194</v>
      </c>
      <c r="C1128" s="526" t="s">
        <v>2166</v>
      </c>
      <c r="D1128" s="526" t="s">
        <v>2413</v>
      </c>
      <c r="E1128" s="526" t="s">
        <v>2414</v>
      </c>
      <c r="F1128" s="530">
        <v>1</v>
      </c>
      <c r="G1128" s="530">
        <v>1002.8</v>
      </c>
      <c r="H1128" s="530">
        <v>0.5</v>
      </c>
      <c r="I1128" s="530">
        <v>1002.8</v>
      </c>
      <c r="J1128" s="530">
        <v>2</v>
      </c>
      <c r="K1128" s="530">
        <v>2005.6</v>
      </c>
      <c r="L1128" s="530">
        <v>1</v>
      </c>
      <c r="M1128" s="530">
        <v>1002.8</v>
      </c>
      <c r="N1128" s="530"/>
      <c r="O1128" s="530"/>
      <c r="P1128" s="544"/>
      <c r="Q1128" s="531"/>
    </row>
    <row r="1129" spans="1:17" ht="14.4" customHeight="1" x14ac:dyDescent="0.3">
      <c r="A1129" s="525" t="s">
        <v>2792</v>
      </c>
      <c r="B1129" s="526" t="s">
        <v>2194</v>
      </c>
      <c r="C1129" s="526" t="s">
        <v>2166</v>
      </c>
      <c r="D1129" s="526" t="s">
        <v>2415</v>
      </c>
      <c r="E1129" s="526" t="s">
        <v>2416</v>
      </c>
      <c r="F1129" s="530"/>
      <c r="G1129" s="530"/>
      <c r="H1129" s="530"/>
      <c r="I1129" s="530"/>
      <c r="J1129" s="530"/>
      <c r="K1129" s="530"/>
      <c r="L1129" s="530"/>
      <c r="M1129" s="530"/>
      <c r="N1129" s="530">
        <v>1</v>
      </c>
      <c r="O1129" s="530">
        <v>7650</v>
      </c>
      <c r="P1129" s="544"/>
      <c r="Q1129" s="531">
        <v>7650</v>
      </c>
    </row>
    <row r="1130" spans="1:17" ht="14.4" customHeight="1" x14ac:dyDescent="0.3">
      <c r="A1130" s="525" t="s">
        <v>2792</v>
      </c>
      <c r="B1130" s="526" t="s">
        <v>2194</v>
      </c>
      <c r="C1130" s="526" t="s">
        <v>2166</v>
      </c>
      <c r="D1130" s="526" t="s">
        <v>2423</v>
      </c>
      <c r="E1130" s="526" t="s">
        <v>2424</v>
      </c>
      <c r="F1130" s="530">
        <v>1</v>
      </c>
      <c r="G1130" s="530">
        <v>797</v>
      </c>
      <c r="H1130" s="530"/>
      <c r="I1130" s="530">
        <v>797</v>
      </c>
      <c r="J1130" s="530"/>
      <c r="K1130" s="530"/>
      <c r="L1130" s="530"/>
      <c r="M1130" s="530"/>
      <c r="N1130" s="530"/>
      <c r="O1130" s="530"/>
      <c r="P1130" s="544"/>
      <c r="Q1130" s="531"/>
    </row>
    <row r="1131" spans="1:17" ht="14.4" customHeight="1" x14ac:dyDescent="0.3">
      <c r="A1131" s="525" t="s">
        <v>2792</v>
      </c>
      <c r="B1131" s="526" t="s">
        <v>2194</v>
      </c>
      <c r="C1131" s="526" t="s">
        <v>2166</v>
      </c>
      <c r="D1131" s="526" t="s">
        <v>2425</v>
      </c>
      <c r="E1131" s="526" t="s">
        <v>2426</v>
      </c>
      <c r="F1131" s="530"/>
      <c r="G1131" s="530"/>
      <c r="H1131" s="530"/>
      <c r="I1131" s="530"/>
      <c r="J1131" s="530">
        <v>1</v>
      </c>
      <c r="K1131" s="530">
        <v>5259.23</v>
      </c>
      <c r="L1131" s="530">
        <v>1</v>
      </c>
      <c r="M1131" s="530">
        <v>5259.23</v>
      </c>
      <c r="N1131" s="530"/>
      <c r="O1131" s="530"/>
      <c r="P1131" s="544"/>
      <c r="Q1131" s="531"/>
    </row>
    <row r="1132" spans="1:17" ht="14.4" customHeight="1" x14ac:dyDescent="0.3">
      <c r="A1132" s="525" t="s">
        <v>2792</v>
      </c>
      <c r="B1132" s="526" t="s">
        <v>2194</v>
      </c>
      <c r="C1132" s="526" t="s">
        <v>2166</v>
      </c>
      <c r="D1132" s="526" t="s">
        <v>2435</v>
      </c>
      <c r="E1132" s="526" t="s">
        <v>2436</v>
      </c>
      <c r="F1132" s="530"/>
      <c r="G1132" s="530"/>
      <c r="H1132" s="530"/>
      <c r="I1132" s="530"/>
      <c r="J1132" s="530">
        <v>1</v>
      </c>
      <c r="K1132" s="530">
        <v>831.16</v>
      </c>
      <c r="L1132" s="530">
        <v>1</v>
      </c>
      <c r="M1132" s="530">
        <v>831.16</v>
      </c>
      <c r="N1132" s="530"/>
      <c r="O1132" s="530"/>
      <c r="P1132" s="544"/>
      <c r="Q1132" s="531"/>
    </row>
    <row r="1133" spans="1:17" ht="14.4" customHeight="1" x14ac:dyDescent="0.3">
      <c r="A1133" s="525" t="s">
        <v>2792</v>
      </c>
      <c r="B1133" s="526" t="s">
        <v>2194</v>
      </c>
      <c r="C1133" s="526" t="s">
        <v>2166</v>
      </c>
      <c r="D1133" s="526" t="s">
        <v>2437</v>
      </c>
      <c r="E1133" s="526" t="s">
        <v>2436</v>
      </c>
      <c r="F1133" s="530">
        <v>5</v>
      </c>
      <c r="G1133" s="530">
        <v>4440.2999999999993</v>
      </c>
      <c r="H1133" s="530">
        <v>1.6666666666666665</v>
      </c>
      <c r="I1133" s="530">
        <v>888.05999999999983</v>
      </c>
      <c r="J1133" s="530">
        <v>3</v>
      </c>
      <c r="K1133" s="530">
        <v>2664.18</v>
      </c>
      <c r="L1133" s="530">
        <v>1</v>
      </c>
      <c r="M1133" s="530">
        <v>888.06</v>
      </c>
      <c r="N1133" s="530"/>
      <c r="O1133" s="530"/>
      <c r="P1133" s="544"/>
      <c r="Q1133" s="531"/>
    </row>
    <row r="1134" spans="1:17" ht="14.4" customHeight="1" x14ac:dyDescent="0.3">
      <c r="A1134" s="525" t="s">
        <v>2792</v>
      </c>
      <c r="B1134" s="526" t="s">
        <v>2194</v>
      </c>
      <c r="C1134" s="526" t="s">
        <v>2166</v>
      </c>
      <c r="D1134" s="526" t="s">
        <v>2438</v>
      </c>
      <c r="E1134" s="526" t="s">
        <v>2439</v>
      </c>
      <c r="F1134" s="530">
        <v>1</v>
      </c>
      <c r="G1134" s="530">
        <v>888.06</v>
      </c>
      <c r="H1134" s="530"/>
      <c r="I1134" s="530">
        <v>888.06</v>
      </c>
      <c r="J1134" s="530"/>
      <c r="K1134" s="530"/>
      <c r="L1134" s="530"/>
      <c r="M1134" s="530"/>
      <c r="N1134" s="530"/>
      <c r="O1134" s="530"/>
      <c r="P1134" s="544"/>
      <c r="Q1134" s="531"/>
    </row>
    <row r="1135" spans="1:17" ht="14.4" customHeight="1" x14ac:dyDescent="0.3">
      <c r="A1135" s="525" t="s">
        <v>2792</v>
      </c>
      <c r="B1135" s="526" t="s">
        <v>2194</v>
      </c>
      <c r="C1135" s="526" t="s">
        <v>2166</v>
      </c>
      <c r="D1135" s="526" t="s">
        <v>2601</v>
      </c>
      <c r="E1135" s="526" t="s">
        <v>2602</v>
      </c>
      <c r="F1135" s="530">
        <v>6</v>
      </c>
      <c r="G1135" s="530">
        <v>21867.480000000003</v>
      </c>
      <c r="H1135" s="530">
        <v>1.5000000000000002</v>
      </c>
      <c r="I1135" s="530">
        <v>3644.5800000000004</v>
      </c>
      <c r="J1135" s="530">
        <v>4</v>
      </c>
      <c r="K1135" s="530">
        <v>14578.32</v>
      </c>
      <c r="L1135" s="530">
        <v>1</v>
      </c>
      <c r="M1135" s="530">
        <v>3644.58</v>
      </c>
      <c r="N1135" s="530"/>
      <c r="O1135" s="530"/>
      <c r="P1135" s="544"/>
      <c r="Q1135" s="531"/>
    </row>
    <row r="1136" spans="1:17" ht="14.4" customHeight="1" x14ac:dyDescent="0.3">
      <c r="A1136" s="525" t="s">
        <v>2792</v>
      </c>
      <c r="B1136" s="526" t="s">
        <v>2194</v>
      </c>
      <c r="C1136" s="526" t="s">
        <v>2166</v>
      </c>
      <c r="D1136" s="526" t="s">
        <v>2446</v>
      </c>
      <c r="E1136" s="526" t="s">
        <v>2447</v>
      </c>
      <c r="F1136" s="530"/>
      <c r="G1136" s="530"/>
      <c r="H1136" s="530"/>
      <c r="I1136" s="530"/>
      <c r="J1136" s="530"/>
      <c r="K1136" s="530"/>
      <c r="L1136" s="530"/>
      <c r="M1136" s="530"/>
      <c r="N1136" s="530">
        <v>1</v>
      </c>
      <c r="O1136" s="530">
        <v>1146.33</v>
      </c>
      <c r="P1136" s="544"/>
      <c r="Q1136" s="531">
        <v>1146.33</v>
      </c>
    </row>
    <row r="1137" spans="1:17" ht="14.4" customHeight="1" x14ac:dyDescent="0.3">
      <c r="A1137" s="525" t="s">
        <v>2792</v>
      </c>
      <c r="B1137" s="526" t="s">
        <v>2194</v>
      </c>
      <c r="C1137" s="526" t="s">
        <v>2166</v>
      </c>
      <c r="D1137" s="526" t="s">
        <v>2448</v>
      </c>
      <c r="E1137" s="526" t="s">
        <v>2449</v>
      </c>
      <c r="F1137" s="530">
        <v>2</v>
      </c>
      <c r="G1137" s="530">
        <v>718.2</v>
      </c>
      <c r="H1137" s="530">
        <v>2</v>
      </c>
      <c r="I1137" s="530">
        <v>359.1</v>
      </c>
      <c r="J1137" s="530">
        <v>1</v>
      </c>
      <c r="K1137" s="530">
        <v>359.1</v>
      </c>
      <c r="L1137" s="530">
        <v>1</v>
      </c>
      <c r="M1137" s="530">
        <v>359.1</v>
      </c>
      <c r="N1137" s="530"/>
      <c r="O1137" s="530"/>
      <c r="P1137" s="544"/>
      <c r="Q1137" s="531"/>
    </row>
    <row r="1138" spans="1:17" ht="14.4" customHeight="1" x14ac:dyDescent="0.3">
      <c r="A1138" s="525" t="s">
        <v>2792</v>
      </c>
      <c r="B1138" s="526" t="s">
        <v>2194</v>
      </c>
      <c r="C1138" s="526" t="s">
        <v>2166</v>
      </c>
      <c r="D1138" s="526" t="s">
        <v>2167</v>
      </c>
      <c r="E1138" s="526" t="s">
        <v>2168</v>
      </c>
      <c r="F1138" s="530">
        <v>2</v>
      </c>
      <c r="G1138" s="530">
        <v>1787.8</v>
      </c>
      <c r="H1138" s="530">
        <v>0.5</v>
      </c>
      <c r="I1138" s="530">
        <v>893.9</v>
      </c>
      <c r="J1138" s="530">
        <v>4</v>
      </c>
      <c r="K1138" s="530">
        <v>3575.6</v>
      </c>
      <c r="L1138" s="530">
        <v>1</v>
      </c>
      <c r="M1138" s="530">
        <v>893.9</v>
      </c>
      <c r="N1138" s="530">
        <v>1</v>
      </c>
      <c r="O1138" s="530">
        <v>893.9</v>
      </c>
      <c r="P1138" s="544">
        <v>0.25</v>
      </c>
      <c r="Q1138" s="531">
        <v>893.9</v>
      </c>
    </row>
    <row r="1139" spans="1:17" ht="14.4" customHeight="1" x14ac:dyDescent="0.3">
      <c r="A1139" s="525" t="s">
        <v>2792</v>
      </c>
      <c r="B1139" s="526" t="s">
        <v>2194</v>
      </c>
      <c r="C1139" s="526" t="s">
        <v>2166</v>
      </c>
      <c r="D1139" s="526" t="s">
        <v>2225</v>
      </c>
      <c r="E1139" s="526" t="s">
        <v>2226</v>
      </c>
      <c r="F1139" s="530"/>
      <c r="G1139" s="530"/>
      <c r="H1139" s="530"/>
      <c r="I1139" s="530"/>
      <c r="J1139" s="530">
        <v>1</v>
      </c>
      <c r="K1139" s="530">
        <v>893.9</v>
      </c>
      <c r="L1139" s="530">
        <v>1</v>
      </c>
      <c r="M1139" s="530">
        <v>893.9</v>
      </c>
      <c r="N1139" s="530">
        <v>4</v>
      </c>
      <c r="O1139" s="530">
        <v>3575.6</v>
      </c>
      <c r="P1139" s="544">
        <v>4</v>
      </c>
      <c r="Q1139" s="531">
        <v>893.9</v>
      </c>
    </row>
    <row r="1140" spans="1:17" ht="14.4" customHeight="1" x14ac:dyDescent="0.3">
      <c r="A1140" s="525" t="s">
        <v>2792</v>
      </c>
      <c r="B1140" s="526" t="s">
        <v>2194</v>
      </c>
      <c r="C1140" s="526" t="s">
        <v>2166</v>
      </c>
      <c r="D1140" s="526" t="s">
        <v>2450</v>
      </c>
      <c r="E1140" s="526" t="s">
        <v>2451</v>
      </c>
      <c r="F1140" s="530">
        <v>3</v>
      </c>
      <c r="G1140" s="530">
        <v>50495.069999999992</v>
      </c>
      <c r="H1140" s="530">
        <v>1.5</v>
      </c>
      <c r="I1140" s="530">
        <v>16831.689999999999</v>
      </c>
      <c r="J1140" s="530">
        <v>2</v>
      </c>
      <c r="K1140" s="530">
        <v>33663.379999999997</v>
      </c>
      <c r="L1140" s="530">
        <v>1</v>
      </c>
      <c r="M1140" s="530">
        <v>16831.689999999999</v>
      </c>
      <c r="N1140" s="530"/>
      <c r="O1140" s="530"/>
      <c r="P1140" s="544"/>
      <c r="Q1140" s="531"/>
    </row>
    <row r="1141" spans="1:17" ht="14.4" customHeight="1" x14ac:dyDescent="0.3">
      <c r="A1141" s="525" t="s">
        <v>2792</v>
      </c>
      <c r="B1141" s="526" t="s">
        <v>2194</v>
      </c>
      <c r="C1141" s="526" t="s">
        <v>2166</v>
      </c>
      <c r="D1141" s="526" t="s">
        <v>2454</v>
      </c>
      <c r="E1141" s="526" t="s">
        <v>2455</v>
      </c>
      <c r="F1141" s="530">
        <v>3</v>
      </c>
      <c r="G1141" s="530">
        <v>15602.04</v>
      </c>
      <c r="H1141" s="530">
        <v>3</v>
      </c>
      <c r="I1141" s="530">
        <v>5200.68</v>
      </c>
      <c r="J1141" s="530">
        <v>1</v>
      </c>
      <c r="K1141" s="530">
        <v>5200.68</v>
      </c>
      <c r="L1141" s="530">
        <v>1</v>
      </c>
      <c r="M1141" s="530">
        <v>5200.68</v>
      </c>
      <c r="N1141" s="530"/>
      <c r="O1141" s="530"/>
      <c r="P1141" s="544"/>
      <c r="Q1141" s="531"/>
    </row>
    <row r="1142" spans="1:17" ht="14.4" customHeight="1" x14ac:dyDescent="0.3">
      <c r="A1142" s="525" t="s">
        <v>2792</v>
      </c>
      <c r="B1142" s="526" t="s">
        <v>2194</v>
      </c>
      <c r="C1142" s="526" t="s">
        <v>2166</v>
      </c>
      <c r="D1142" s="526" t="s">
        <v>2456</v>
      </c>
      <c r="E1142" s="526" t="s">
        <v>2457</v>
      </c>
      <c r="F1142" s="530">
        <v>4</v>
      </c>
      <c r="G1142" s="530">
        <v>26348.52</v>
      </c>
      <c r="H1142" s="530">
        <v>1.3333333333333335</v>
      </c>
      <c r="I1142" s="530">
        <v>6587.13</v>
      </c>
      <c r="J1142" s="530">
        <v>3</v>
      </c>
      <c r="K1142" s="530">
        <v>19761.39</v>
      </c>
      <c r="L1142" s="530">
        <v>1</v>
      </c>
      <c r="M1142" s="530">
        <v>6587.13</v>
      </c>
      <c r="N1142" s="530"/>
      <c r="O1142" s="530"/>
      <c r="P1142" s="544"/>
      <c r="Q1142" s="531"/>
    </row>
    <row r="1143" spans="1:17" ht="14.4" customHeight="1" x14ac:dyDescent="0.3">
      <c r="A1143" s="525" t="s">
        <v>2792</v>
      </c>
      <c r="B1143" s="526" t="s">
        <v>2194</v>
      </c>
      <c r="C1143" s="526" t="s">
        <v>2166</v>
      </c>
      <c r="D1143" s="526" t="s">
        <v>2227</v>
      </c>
      <c r="E1143" s="526" t="s">
        <v>2228</v>
      </c>
      <c r="F1143" s="530">
        <v>3</v>
      </c>
      <c r="G1143" s="530">
        <v>5524.86</v>
      </c>
      <c r="H1143" s="530">
        <v>3</v>
      </c>
      <c r="I1143" s="530">
        <v>1841.62</v>
      </c>
      <c r="J1143" s="530">
        <v>1</v>
      </c>
      <c r="K1143" s="530">
        <v>1841.62</v>
      </c>
      <c r="L1143" s="530">
        <v>1</v>
      </c>
      <c r="M1143" s="530">
        <v>1841.62</v>
      </c>
      <c r="N1143" s="530">
        <v>2</v>
      </c>
      <c r="O1143" s="530">
        <v>3683.24</v>
      </c>
      <c r="P1143" s="544">
        <v>2</v>
      </c>
      <c r="Q1143" s="531">
        <v>1841.62</v>
      </c>
    </row>
    <row r="1144" spans="1:17" ht="14.4" customHeight="1" x14ac:dyDescent="0.3">
      <c r="A1144" s="525" t="s">
        <v>2792</v>
      </c>
      <c r="B1144" s="526" t="s">
        <v>2194</v>
      </c>
      <c r="C1144" s="526" t="s">
        <v>2166</v>
      </c>
      <c r="D1144" s="526" t="s">
        <v>2466</v>
      </c>
      <c r="E1144" s="526" t="s">
        <v>2467</v>
      </c>
      <c r="F1144" s="530"/>
      <c r="G1144" s="530"/>
      <c r="H1144" s="530"/>
      <c r="I1144" s="530"/>
      <c r="J1144" s="530"/>
      <c r="K1144" s="530"/>
      <c r="L1144" s="530"/>
      <c r="M1144" s="530"/>
      <c r="N1144" s="530">
        <v>2</v>
      </c>
      <c r="O1144" s="530">
        <v>8720</v>
      </c>
      <c r="P1144" s="544"/>
      <c r="Q1144" s="531">
        <v>4360</v>
      </c>
    </row>
    <row r="1145" spans="1:17" ht="14.4" customHeight="1" x14ac:dyDescent="0.3">
      <c r="A1145" s="525" t="s">
        <v>2792</v>
      </c>
      <c r="B1145" s="526" t="s">
        <v>2194</v>
      </c>
      <c r="C1145" s="526" t="s">
        <v>2166</v>
      </c>
      <c r="D1145" s="526" t="s">
        <v>2609</v>
      </c>
      <c r="E1145" s="526" t="s">
        <v>2610</v>
      </c>
      <c r="F1145" s="530"/>
      <c r="G1145" s="530"/>
      <c r="H1145" s="530"/>
      <c r="I1145" s="530"/>
      <c r="J1145" s="530">
        <v>1</v>
      </c>
      <c r="K1145" s="530">
        <v>3178.63</v>
      </c>
      <c r="L1145" s="530">
        <v>1</v>
      </c>
      <c r="M1145" s="530">
        <v>3178.63</v>
      </c>
      <c r="N1145" s="530"/>
      <c r="O1145" s="530"/>
      <c r="P1145" s="544"/>
      <c r="Q1145" s="531"/>
    </row>
    <row r="1146" spans="1:17" ht="14.4" customHeight="1" x14ac:dyDescent="0.3">
      <c r="A1146" s="525" t="s">
        <v>2792</v>
      </c>
      <c r="B1146" s="526" t="s">
        <v>2194</v>
      </c>
      <c r="C1146" s="526" t="s">
        <v>2166</v>
      </c>
      <c r="D1146" s="526" t="s">
        <v>2233</v>
      </c>
      <c r="E1146" s="526" t="s">
        <v>2234</v>
      </c>
      <c r="F1146" s="530"/>
      <c r="G1146" s="530"/>
      <c r="H1146" s="530"/>
      <c r="I1146" s="530"/>
      <c r="J1146" s="530">
        <v>3</v>
      </c>
      <c r="K1146" s="530">
        <v>3255.6000000000004</v>
      </c>
      <c r="L1146" s="530">
        <v>1</v>
      </c>
      <c r="M1146" s="530">
        <v>1085.2</v>
      </c>
      <c r="N1146" s="530">
        <v>5</v>
      </c>
      <c r="O1146" s="530">
        <v>5426</v>
      </c>
      <c r="P1146" s="544">
        <v>1.6666666666666665</v>
      </c>
      <c r="Q1146" s="531">
        <v>1085.2</v>
      </c>
    </row>
    <row r="1147" spans="1:17" ht="14.4" customHeight="1" x14ac:dyDescent="0.3">
      <c r="A1147" s="525" t="s">
        <v>2792</v>
      </c>
      <c r="B1147" s="526" t="s">
        <v>2194</v>
      </c>
      <c r="C1147" s="526" t="s">
        <v>2175</v>
      </c>
      <c r="D1147" s="526" t="s">
        <v>2176</v>
      </c>
      <c r="E1147" s="526" t="s">
        <v>2177</v>
      </c>
      <c r="F1147" s="530"/>
      <c r="G1147" s="530"/>
      <c r="H1147" s="530"/>
      <c r="I1147" s="530"/>
      <c r="J1147" s="530">
        <v>2</v>
      </c>
      <c r="K1147" s="530">
        <v>74</v>
      </c>
      <c r="L1147" s="530">
        <v>1</v>
      </c>
      <c r="M1147" s="530">
        <v>37</v>
      </c>
      <c r="N1147" s="530">
        <v>1</v>
      </c>
      <c r="O1147" s="530">
        <v>37</v>
      </c>
      <c r="P1147" s="544">
        <v>0.5</v>
      </c>
      <c r="Q1147" s="531">
        <v>37</v>
      </c>
    </row>
    <row r="1148" spans="1:17" ht="14.4" customHeight="1" x14ac:dyDescent="0.3">
      <c r="A1148" s="525" t="s">
        <v>2792</v>
      </c>
      <c r="B1148" s="526" t="s">
        <v>2194</v>
      </c>
      <c r="C1148" s="526" t="s">
        <v>2175</v>
      </c>
      <c r="D1148" s="526" t="s">
        <v>2243</v>
      </c>
      <c r="E1148" s="526" t="s">
        <v>2244</v>
      </c>
      <c r="F1148" s="530">
        <v>1</v>
      </c>
      <c r="G1148" s="530">
        <v>207</v>
      </c>
      <c r="H1148" s="530"/>
      <c r="I1148" s="530">
        <v>207</v>
      </c>
      <c r="J1148" s="530"/>
      <c r="K1148" s="530"/>
      <c r="L1148" s="530"/>
      <c r="M1148" s="530"/>
      <c r="N1148" s="530"/>
      <c r="O1148" s="530"/>
      <c r="P1148" s="544"/>
      <c r="Q1148" s="531"/>
    </row>
    <row r="1149" spans="1:17" ht="14.4" customHeight="1" x14ac:dyDescent="0.3">
      <c r="A1149" s="525" t="s">
        <v>2792</v>
      </c>
      <c r="B1149" s="526" t="s">
        <v>2194</v>
      </c>
      <c r="C1149" s="526" t="s">
        <v>2175</v>
      </c>
      <c r="D1149" s="526" t="s">
        <v>2245</v>
      </c>
      <c r="E1149" s="526" t="s">
        <v>2246</v>
      </c>
      <c r="F1149" s="530">
        <v>1</v>
      </c>
      <c r="G1149" s="530">
        <v>151</v>
      </c>
      <c r="H1149" s="530"/>
      <c r="I1149" s="530">
        <v>151</v>
      </c>
      <c r="J1149" s="530"/>
      <c r="K1149" s="530"/>
      <c r="L1149" s="530"/>
      <c r="M1149" s="530"/>
      <c r="N1149" s="530">
        <v>2</v>
      </c>
      <c r="O1149" s="530">
        <v>310</v>
      </c>
      <c r="P1149" s="544"/>
      <c r="Q1149" s="531">
        <v>155</v>
      </c>
    </row>
    <row r="1150" spans="1:17" ht="14.4" customHeight="1" x14ac:dyDescent="0.3">
      <c r="A1150" s="525" t="s">
        <v>2792</v>
      </c>
      <c r="B1150" s="526" t="s">
        <v>2194</v>
      </c>
      <c r="C1150" s="526" t="s">
        <v>2175</v>
      </c>
      <c r="D1150" s="526" t="s">
        <v>2247</v>
      </c>
      <c r="E1150" s="526" t="s">
        <v>2248</v>
      </c>
      <c r="F1150" s="530">
        <v>3</v>
      </c>
      <c r="G1150" s="530">
        <v>549</v>
      </c>
      <c r="H1150" s="530">
        <v>0.97860962566844922</v>
      </c>
      <c r="I1150" s="530">
        <v>183</v>
      </c>
      <c r="J1150" s="530">
        <v>3</v>
      </c>
      <c r="K1150" s="530">
        <v>561</v>
      </c>
      <c r="L1150" s="530">
        <v>1</v>
      </c>
      <c r="M1150" s="530">
        <v>187</v>
      </c>
      <c r="N1150" s="530">
        <v>3</v>
      </c>
      <c r="O1150" s="530">
        <v>561</v>
      </c>
      <c r="P1150" s="544">
        <v>1</v>
      </c>
      <c r="Q1150" s="531">
        <v>187</v>
      </c>
    </row>
    <row r="1151" spans="1:17" ht="14.4" customHeight="1" x14ac:dyDescent="0.3">
      <c r="A1151" s="525" t="s">
        <v>2792</v>
      </c>
      <c r="B1151" s="526" t="s">
        <v>2194</v>
      </c>
      <c r="C1151" s="526" t="s">
        <v>2175</v>
      </c>
      <c r="D1151" s="526" t="s">
        <v>2249</v>
      </c>
      <c r="E1151" s="526" t="s">
        <v>2250</v>
      </c>
      <c r="F1151" s="530">
        <v>1</v>
      </c>
      <c r="G1151" s="530">
        <v>125</v>
      </c>
      <c r="H1151" s="530">
        <v>9.765625E-2</v>
      </c>
      <c r="I1151" s="530">
        <v>125</v>
      </c>
      <c r="J1151" s="530">
        <v>10</v>
      </c>
      <c r="K1151" s="530">
        <v>1280</v>
      </c>
      <c r="L1151" s="530">
        <v>1</v>
      </c>
      <c r="M1151" s="530">
        <v>128</v>
      </c>
      <c r="N1151" s="530">
        <v>1</v>
      </c>
      <c r="O1151" s="530">
        <v>128</v>
      </c>
      <c r="P1151" s="544">
        <v>0.1</v>
      </c>
      <c r="Q1151" s="531">
        <v>128</v>
      </c>
    </row>
    <row r="1152" spans="1:17" ht="14.4" customHeight="1" x14ac:dyDescent="0.3">
      <c r="A1152" s="525" t="s">
        <v>2792</v>
      </c>
      <c r="B1152" s="526" t="s">
        <v>2194</v>
      </c>
      <c r="C1152" s="526" t="s">
        <v>2175</v>
      </c>
      <c r="D1152" s="526" t="s">
        <v>2251</v>
      </c>
      <c r="E1152" s="526" t="s">
        <v>2252</v>
      </c>
      <c r="F1152" s="530">
        <v>5</v>
      </c>
      <c r="G1152" s="530">
        <v>1095</v>
      </c>
      <c r="H1152" s="530">
        <v>4.9103139013452912</v>
      </c>
      <c r="I1152" s="530">
        <v>219</v>
      </c>
      <c r="J1152" s="530">
        <v>1</v>
      </c>
      <c r="K1152" s="530">
        <v>223</v>
      </c>
      <c r="L1152" s="530">
        <v>1</v>
      </c>
      <c r="M1152" s="530">
        <v>223</v>
      </c>
      <c r="N1152" s="530">
        <v>6</v>
      </c>
      <c r="O1152" s="530">
        <v>1338</v>
      </c>
      <c r="P1152" s="544">
        <v>6</v>
      </c>
      <c r="Q1152" s="531">
        <v>223</v>
      </c>
    </row>
    <row r="1153" spans="1:17" ht="14.4" customHeight="1" x14ac:dyDescent="0.3">
      <c r="A1153" s="525" t="s">
        <v>2792</v>
      </c>
      <c r="B1153" s="526" t="s">
        <v>2194</v>
      </c>
      <c r="C1153" s="526" t="s">
        <v>2175</v>
      </c>
      <c r="D1153" s="526" t="s">
        <v>2253</v>
      </c>
      <c r="E1153" s="526" t="s">
        <v>2254</v>
      </c>
      <c r="F1153" s="530">
        <v>1</v>
      </c>
      <c r="G1153" s="530">
        <v>219</v>
      </c>
      <c r="H1153" s="530">
        <v>0.49103139013452912</v>
      </c>
      <c r="I1153" s="530">
        <v>219</v>
      </c>
      <c r="J1153" s="530">
        <v>2</v>
      </c>
      <c r="K1153" s="530">
        <v>446</v>
      </c>
      <c r="L1153" s="530">
        <v>1</v>
      </c>
      <c r="M1153" s="530">
        <v>223</v>
      </c>
      <c r="N1153" s="530">
        <v>1</v>
      </c>
      <c r="O1153" s="530">
        <v>223</v>
      </c>
      <c r="P1153" s="544">
        <v>0.5</v>
      </c>
      <c r="Q1153" s="531">
        <v>223</v>
      </c>
    </row>
    <row r="1154" spans="1:17" ht="14.4" customHeight="1" x14ac:dyDescent="0.3">
      <c r="A1154" s="525" t="s">
        <v>2792</v>
      </c>
      <c r="B1154" s="526" t="s">
        <v>2194</v>
      </c>
      <c r="C1154" s="526" t="s">
        <v>2175</v>
      </c>
      <c r="D1154" s="526" t="s">
        <v>2257</v>
      </c>
      <c r="E1154" s="526" t="s">
        <v>2258</v>
      </c>
      <c r="F1154" s="530">
        <v>405</v>
      </c>
      <c r="G1154" s="530">
        <v>89505</v>
      </c>
      <c r="H1154" s="530">
        <v>1.0020151133501261</v>
      </c>
      <c r="I1154" s="530">
        <v>221</v>
      </c>
      <c r="J1154" s="530">
        <v>397</v>
      </c>
      <c r="K1154" s="530">
        <v>89325</v>
      </c>
      <c r="L1154" s="530">
        <v>1</v>
      </c>
      <c r="M1154" s="530">
        <v>225</v>
      </c>
      <c r="N1154" s="530">
        <v>467</v>
      </c>
      <c r="O1154" s="530">
        <v>105075</v>
      </c>
      <c r="P1154" s="544">
        <v>1.1763224181360201</v>
      </c>
      <c r="Q1154" s="531">
        <v>225</v>
      </c>
    </row>
    <row r="1155" spans="1:17" ht="14.4" customHeight="1" x14ac:dyDescent="0.3">
      <c r="A1155" s="525" t="s">
        <v>2792</v>
      </c>
      <c r="B1155" s="526" t="s">
        <v>2194</v>
      </c>
      <c r="C1155" s="526" t="s">
        <v>2175</v>
      </c>
      <c r="D1155" s="526" t="s">
        <v>2259</v>
      </c>
      <c r="E1155" s="526" t="s">
        <v>2260</v>
      </c>
      <c r="F1155" s="530">
        <v>1</v>
      </c>
      <c r="G1155" s="530">
        <v>613</v>
      </c>
      <c r="H1155" s="530">
        <v>0.98080000000000001</v>
      </c>
      <c r="I1155" s="530">
        <v>613</v>
      </c>
      <c r="J1155" s="530">
        <v>1</v>
      </c>
      <c r="K1155" s="530">
        <v>625</v>
      </c>
      <c r="L1155" s="530">
        <v>1</v>
      </c>
      <c r="M1155" s="530">
        <v>625</v>
      </c>
      <c r="N1155" s="530">
        <v>1</v>
      </c>
      <c r="O1155" s="530">
        <v>626</v>
      </c>
      <c r="P1155" s="544">
        <v>1.0016</v>
      </c>
      <c r="Q1155" s="531">
        <v>626</v>
      </c>
    </row>
    <row r="1156" spans="1:17" ht="14.4" customHeight="1" x14ac:dyDescent="0.3">
      <c r="A1156" s="525" t="s">
        <v>2792</v>
      </c>
      <c r="B1156" s="526" t="s">
        <v>2194</v>
      </c>
      <c r="C1156" s="526" t="s">
        <v>2175</v>
      </c>
      <c r="D1156" s="526" t="s">
        <v>2263</v>
      </c>
      <c r="E1156" s="526" t="s">
        <v>2264</v>
      </c>
      <c r="F1156" s="530"/>
      <c r="G1156" s="530"/>
      <c r="H1156" s="530"/>
      <c r="I1156" s="530"/>
      <c r="J1156" s="530"/>
      <c r="K1156" s="530"/>
      <c r="L1156" s="530"/>
      <c r="M1156" s="530"/>
      <c r="N1156" s="530">
        <v>1</v>
      </c>
      <c r="O1156" s="530">
        <v>1040</v>
      </c>
      <c r="P1156" s="544"/>
      <c r="Q1156" s="531">
        <v>1040</v>
      </c>
    </row>
    <row r="1157" spans="1:17" ht="14.4" customHeight="1" x14ac:dyDescent="0.3">
      <c r="A1157" s="525" t="s">
        <v>2792</v>
      </c>
      <c r="B1157" s="526" t="s">
        <v>2194</v>
      </c>
      <c r="C1157" s="526" t="s">
        <v>2175</v>
      </c>
      <c r="D1157" s="526" t="s">
        <v>2271</v>
      </c>
      <c r="E1157" s="526" t="s">
        <v>2272</v>
      </c>
      <c r="F1157" s="530">
        <v>2</v>
      </c>
      <c r="G1157" s="530">
        <v>660</v>
      </c>
      <c r="H1157" s="530">
        <v>0.31518624641833809</v>
      </c>
      <c r="I1157" s="530">
        <v>330</v>
      </c>
      <c r="J1157" s="530">
        <v>6</v>
      </c>
      <c r="K1157" s="530">
        <v>2094</v>
      </c>
      <c r="L1157" s="530">
        <v>1</v>
      </c>
      <c r="M1157" s="530">
        <v>349</v>
      </c>
      <c r="N1157" s="530">
        <v>6</v>
      </c>
      <c r="O1157" s="530">
        <v>2100</v>
      </c>
      <c r="P1157" s="544">
        <v>1.002865329512894</v>
      </c>
      <c r="Q1157" s="531">
        <v>350</v>
      </c>
    </row>
    <row r="1158" spans="1:17" ht="14.4" customHeight="1" x14ac:dyDescent="0.3">
      <c r="A1158" s="525" t="s">
        <v>2792</v>
      </c>
      <c r="B1158" s="526" t="s">
        <v>2194</v>
      </c>
      <c r="C1158" s="526" t="s">
        <v>2175</v>
      </c>
      <c r="D1158" s="526" t="s">
        <v>2502</v>
      </c>
      <c r="E1158" s="526" t="s">
        <v>2503</v>
      </c>
      <c r="F1158" s="530">
        <v>5</v>
      </c>
      <c r="G1158" s="530">
        <v>20695</v>
      </c>
      <c r="H1158" s="530">
        <v>1.6566602625680436</v>
      </c>
      <c r="I1158" s="530">
        <v>4139</v>
      </c>
      <c r="J1158" s="530">
        <v>3</v>
      </c>
      <c r="K1158" s="530">
        <v>12492</v>
      </c>
      <c r="L1158" s="530">
        <v>1</v>
      </c>
      <c r="M1158" s="530">
        <v>4164</v>
      </c>
      <c r="N1158" s="530"/>
      <c r="O1158" s="530"/>
      <c r="P1158" s="544"/>
      <c r="Q1158" s="531"/>
    </row>
    <row r="1159" spans="1:17" ht="14.4" customHeight="1" x14ac:dyDescent="0.3">
      <c r="A1159" s="525" t="s">
        <v>2792</v>
      </c>
      <c r="B1159" s="526" t="s">
        <v>2194</v>
      </c>
      <c r="C1159" s="526" t="s">
        <v>2175</v>
      </c>
      <c r="D1159" s="526" t="s">
        <v>2369</v>
      </c>
      <c r="E1159" s="526" t="s">
        <v>2370</v>
      </c>
      <c r="F1159" s="530"/>
      <c r="G1159" s="530"/>
      <c r="H1159" s="530"/>
      <c r="I1159" s="530"/>
      <c r="J1159" s="530">
        <v>1</v>
      </c>
      <c r="K1159" s="530">
        <v>1144</v>
      </c>
      <c r="L1159" s="530">
        <v>1</v>
      </c>
      <c r="M1159" s="530">
        <v>1144</v>
      </c>
      <c r="N1159" s="530"/>
      <c r="O1159" s="530"/>
      <c r="P1159" s="544"/>
      <c r="Q1159" s="531"/>
    </row>
    <row r="1160" spans="1:17" ht="14.4" customHeight="1" x14ac:dyDescent="0.3">
      <c r="A1160" s="525" t="s">
        <v>2792</v>
      </c>
      <c r="B1160" s="526" t="s">
        <v>2194</v>
      </c>
      <c r="C1160" s="526" t="s">
        <v>2175</v>
      </c>
      <c r="D1160" s="526" t="s">
        <v>2512</v>
      </c>
      <c r="E1160" s="526" t="s">
        <v>2513</v>
      </c>
      <c r="F1160" s="530">
        <v>10</v>
      </c>
      <c r="G1160" s="530">
        <v>38240</v>
      </c>
      <c r="H1160" s="530">
        <v>1.6511226252158895</v>
      </c>
      <c r="I1160" s="530">
        <v>3824</v>
      </c>
      <c r="J1160" s="530">
        <v>6</v>
      </c>
      <c r="K1160" s="530">
        <v>23160</v>
      </c>
      <c r="L1160" s="530">
        <v>1</v>
      </c>
      <c r="M1160" s="530">
        <v>3860</v>
      </c>
      <c r="N1160" s="530">
        <v>2</v>
      </c>
      <c r="O1160" s="530">
        <v>7720</v>
      </c>
      <c r="P1160" s="544">
        <v>0.33333333333333331</v>
      </c>
      <c r="Q1160" s="531">
        <v>3860</v>
      </c>
    </row>
    <row r="1161" spans="1:17" ht="14.4" customHeight="1" x14ac:dyDescent="0.3">
      <c r="A1161" s="525" t="s">
        <v>2792</v>
      </c>
      <c r="B1161" s="526" t="s">
        <v>2194</v>
      </c>
      <c r="C1161" s="526" t="s">
        <v>2175</v>
      </c>
      <c r="D1161" s="526" t="s">
        <v>2514</v>
      </c>
      <c r="E1161" s="526" t="s">
        <v>2515</v>
      </c>
      <c r="F1161" s="530"/>
      <c r="G1161" s="530"/>
      <c r="H1161" s="530"/>
      <c r="I1161" s="530"/>
      <c r="J1161" s="530"/>
      <c r="K1161" s="530"/>
      <c r="L1161" s="530"/>
      <c r="M1161" s="530"/>
      <c r="N1161" s="530">
        <v>1</v>
      </c>
      <c r="O1161" s="530">
        <v>5210</v>
      </c>
      <c r="P1161" s="544"/>
      <c r="Q1161" s="531">
        <v>5210</v>
      </c>
    </row>
    <row r="1162" spans="1:17" ht="14.4" customHeight="1" x14ac:dyDescent="0.3">
      <c r="A1162" s="525" t="s">
        <v>2792</v>
      </c>
      <c r="B1162" s="526" t="s">
        <v>2194</v>
      </c>
      <c r="C1162" s="526" t="s">
        <v>2175</v>
      </c>
      <c r="D1162" s="526" t="s">
        <v>2516</v>
      </c>
      <c r="E1162" s="526" t="s">
        <v>2517</v>
      </c>
      <c r="F1162" s="530"/>
      <c r="G1162" s="530"/>
      <c r="H1162" s="530"/>
      <c r="I1162" s="530"/>
      <c r="J1162" s="530"/>
      <c r="K1162" s="530"/>
      <c r="L1162" s="530"/>
      <c r="M1162" s="530"/>
      <c r="N1162" s="530">
        <v>1</v>
      </c>
      <c r="O1162" s="530">
        <v>7926</v>
      </c>
      <c r="P1162" s="544"/>
      <c r="Q1162" s="531">
        <v>7926</v>
      </c>
    </row>
    <row r="1163" spans="1:17" ht="14.4" customHeight="1" x14ac:dyDescent="0.3">
      <c r="A1163" s="525" t="s">
        <v>2792</v>
      </c>
      <c r="B1163" s="526" t="s">
        <v>2194</v>
      </c>
      <c r="C1163" s="526" t="s">
        <v>2175</v>
      </c>
      <c r="D1163" s="526" t="s">
        <v>2281</v>
      </c>
      <c r="E1163" s="526" t="s">
        <v>2282</v>
      </c>
      <c r="F1163" s="530">
        <v>28</v>
      </c>
      <c r="G1163" s="530">
        <v>35868</v>
      </c>
      <c r="H1163" s="530">
        <v>0.92467130703789635</v>
      </c>
      <c r="I1163" s="530">
        <v>1281</v>
      </c>
      <c r="J1163" s="530">
        <v>30</v>
      </c>
      <c r="K1163" s="530">
        <v>38790</v>
      </c>
      <c r="L1163" s="530">
        <v>1</v>
      </c>
      <c r="M1163" s="530">
        <v>1293</v>
      </c>
      <c r="N1163" s="530">
        <v>32</v>
      </c>
      <c r="O1163" s="530">
        <v>41408</v>
      </c>
      <c r="P1163" s="544">
        <v>1.0674916215519463</v>
      </c>
      <c r="Q1163" s="531">
        <v>1294</v>
      </c>
    </row>
    <row r="1164" spans="1:17" ht="14.4" customHeight="1" x14ac:dyDescent="0.3">
      <c r="A1164" s="525" t="s">
        <v>2792</v>
      </c>
      <c r="B1164" s="526" t="s">
        <v>2194</v>
      </c>
      <c r="C1164" s="526" t="s">
        <v>2175</v>
      </c>
      <c r="D1164" s="526" t="s">
        <v>2283</v>
      </c>
      <c r="E1164" s="526" t="s">
        <v>2284</v>
      </c>
      <c r="F1164" s="530">
        <v>8</v>
      </c>
      <c r="G1164" s="530">
        <v>9336</v>
      </c>
      <c r="H1164" s="530">
        <v>0.52880203908241297</v>
      </c>
      <c r="I1164" s="530">
        <v>1167</v>
      </c>
      <c r="J1164" s="530">
        <v>15</v>
      </c>
      <c r="K1164" s="530">
        <v>17655</v>
      </c>
      <c r="L1164" s="530">
        <v>1</v>
      </c>
      <c r="M1164" s="530">
        <v>1177</v>
      </c>
      <c r="N1164" s="530">
        <v>8</v>
      </c>
      <c r="O1164" s="530">
        <v>9424</v>
      </c>
      <c r="P1164" s="544">
        <v>0.53378646275842534</v>
      </c>
      <c r="Q1164" s="531">
        <v>1178</v>
      </c>
    </row>
    <row r="1165" spans="1:17" ht="14.4" customHeight="1" x14ac:dyDescent="0.3">
      <c r="A1165" s="525" t="s">
        <v>2792</v>
      </c>
      <c r="B1165" s="526" t="s">
        <v>2194</v>
      </c>
      <c r="C1165" s="526" t="s">
        <v>2175</v>
      </c>
      <c r="D1165" s="526" t="s">
        <v>2285</v>
      </c>
      <c r="E1165" s="526" t="s">
        <v>2286</v>
      </c>
      <c r="F1165" s="530">
        <v>2</v>
      </c>
      <c r="G1165" s="530">
        <v>10152</v>
      </c>
      <c r="H1165" s="530"/>
      <c r="I1165" s="530">
        <v>5076</v>
      </c>
      <c r="J1165" s="530"/>
      <c r="K1165" s="530"/>
      <c r="L1165" s="530"/>
      <c r="M1165" s="530"/>
      <c r="N1165" s="530">
        <v>1</v>
      </c>
      <c r="O1165" s="530">
        <v>5157</v>
      </c>
      <c r="P1165" s="544"/>
      <c r="Q1165" s="531">
        <v>5157</v>
      </c>
    </row>
    <row r="1166" spans="1:17" ht="14.4" customHeight="1" x14ac:dyDescent="0.3">
      <c r="A1166" s="525" t="s">
        <v>2792</v>
      </c>
      <c r="B1166" s="526" t="s">
        <v>2194</v>
      </c>
      <c r="C1166" s="526" t="s">
        <v>2175</v>
      </c>
      <c r="D1166" s="526" t="s">
        <v>2293</v>
      </c>
      <c r="E1166" s="526" t="s">
        <v>2294</v>
      </c>
      <c r="F1166" s="530"/>
      <c r="G1166" s="530"/>
      <c r="H1166" s="530"/>
      <c r="I1166" s="530"/>
      <c r="J1166" s="530"/>
      <c r="K1166" s="530"/>
      <c r="L1166" s="530"/>
      <c r="M1166" s="530"/>
      <c r="N1166" s="530">
        <v>1</v>
      </c>
      <c r="O1166" s="530">
        <v>801</v>
      </c>
      <c r="P1166" s="544"/>
      <c r="Q1166" s="531">
        <v>801</v>
      </c>
    </row>
    <row r="1167" spans="1:17" ht="14.4" customHeight="1" x14ac:dyDescent="0.3">
      <c r="A1167" s="525" t="s">
        <v>2792</v>
      </c>
      <c r="B1167" s="526" t="s">
        <v>2194</v>
      </c>
      <c r="C1167" s="526" t="s">
        <v>2175</v>
      </c>
      <c r="D1167" s="526" t="s">
        <v>2295</v>
      </c>
      <c r="E1167" s="526" t="s">
        <v>2296</v>
      </c>
      <c r="F1167" s="530">
        <v>166</v>
      </c>
      <c r="G1167" s="530">
        <v>29050</v>
      </c>
      <c r="H1167" s="530">
        <v>1.1979875458781806</v>
      </c>
      <c r="I1167" s="530">
        <v>175</v>
      </c>
      <c r="J1167" s="530">
        <v>137</v>
      </c>
      <c r="K1167" s="530">
        <v>24249</v>
      </c>
      <c r="L1167" s="530">
        <v>1</v>
      </c>
      <c r="M1167" s="530">
        <v>177</v>
      </c>
      <c r="N1167" s="530">
        <v>110</v>
      </c>
      <c r="O1167" s="530">
        <v>19470</v>
      </c>
      <c r="P1167" s="544">
        <v>0.8029197080291971</v>
      </c>
      <c r="Q1167" s="531">
        <v>177</v>
      </c>
    </row>
    <row r="1168" spans="1:17" ht="14.4" customHeight="1" x14ac:dyDescent="0.3">
      <c r="A1168" s="525" t="s">
        <v>2792</v>
      </c>
      <c r="B1168" s="526" t="s">
        <v>2194</v>
      </c>
      <c r="C1168" s="526" t="s">
        <v>2175</v>
      </c>
      <c r="D1168" s="526" t="s">
        <v>2297</v>
      </c>
      <c r="E1168" s="526" t="s">
        <v>2298</v>
      </c>
      <c r="F1168" s="530">
        <v>87</v>
      </c>
      <c r="G1168" s="530">
        <v>174087</v>
      </c>
      <c r="H1168" s="530">
        <v>0.94448242187499998</v>
      </c>
      <c r="I1168" s="530">
        <v>2001</v>
      </c>
      <c r="J1168" s="530">
        <v>90</v>
      </c>
      <c r="K1168" s="530">
        <v>184320</v>
      </c>
      <c r="L1168" s="530">
        <v>1</v>
      </c>
      <c r="M1168" s="530">
        <v>2048</v>
      </c>
      <c r="N1168" s="530">
        <v>86</v>
      </c>
      <c r="O1168" s="530">
        <v>176214</v>
      </c>
      <c r="P1168" s="544">
        <v>0.9560221354166667</v>
      </c>
      <c r="Q1168" s="531">
        <v>2049</v>
      </c>
    </row>
    <row r="1169" spans="1:17" ht="14.4" customHeight="1" x14ac:dyDescent="0.3">
      <c r="A1169" s="525" t="s">
        <v>2792</v>
      </c>
      <c r="B1169" s="526" t="s">
        <v>2194</v>
      </c>
      <c r="C1169" s="526" t="s">
        <v>2175</v>
      </c>
      <c r="D1169" s="526" t="s">
        <v>2303</v>
      </c>
      <c r="E1169" s="526" t="s">
        <v>2304</v>
      </c>
      <c r="F1169" s="530">
        <v>3</v>
      </c>
      <c r="G1169" s="530">
        <v>8088</v>
      </c>
      <c r="H1169" s="530"/>
      <c r="I1169" s="530">
        <v>2696</v>
      </c>
      <c r="J1169" s="530"/>
      <c r="K1169" s="530"/>
      <c r="L1169" s="530"/>
      <c r="M1169" s="530"/>
      <c r="N1169" s="530"/>
      <c r="O1169" s="530"/>
      <c r="P1169" s="544"/>
      <c r="Q1169" s="531"/>
    </row>
    <row r="1170" spans="1:17" ht="14.4" customHeight="1" x14ac:dyDescent="0.3">
      <c r="A1170" s="525" t="s">
        <v>2792</v>
      </c>
      <c r="B1170" s="526" t="s">
        <v>2194</v>
      </c>
      <c r="C1170" s="526" t="s">
        <v>2175</v>
      </c>
      <c r="D1170" s="526" t="s">
        <v>2305</v>
      </c>
      <c r="E1170" s="526" t="s">
        <v>2306</v>
      </c>
      <c r="F1170" s="530">
        <v>1</v>
      </c>
      <c r="G1170" s="530">
        <v>5188</v>
      </c>
      <c r="H1170" s="530"/>
      <c r="I1170" s="530">
        <v>5188</v>
      </c>
      <c r="J1170" s="530"/>
      <c r="K1170" s="530"/>
      <c r="L1170" s="530"/>
      <c r="M1170" s="530"/>
      <c r="N1170" s="530"/>
      <c r="O1170" s="530"/>
      <c r="P1170" s="544"/>
      <c r="Q1170" s="531"/>
    </row>
    <row r="1171" spans="1:17" ht="14.4" customHeight="1" x14ac:dyDescent="0.3">
      <c r="A1171" s="525" t="s">
        <v>2792</v>
      </c>
      <c r="B1171" s="526" t="s">
        <v>2194</v>
      </c>
      <c r="C1171" s="526" t="s">
        <v>2175</v>
      </c>
      <c r="D1171" s="526" t="s">
        <v>2309</v>
      </c>
      <c r="E1171" s="526" t="s">
        <v>2310</v>
      </c>
      <c r="F1171" s="530">
        <v>1</v>
      </c>
      <c r="G1171" s="530">
        <v>662</v>
      </c>
      <c r="H1171" s="530">
        <v>0.98219584569732943</v>
      </c>
      <c r="I1171" s="530">
        <v>662</v>
      </c>
      <c r="J1171" s="530">
        <v>1</v>
      </c>
      <c r="K1171" s="530">
        <v>674</v>
      </c>
      <c r="L1171" s="530">
        <v>1</v>
      </c>
      <c r="M1171" s="530">
        <v>674</v>
      </c>
      <c r="N1171" s="530"/>
      <c r="O1171" s="530"/>
      <c r="P1171" s="544"/>
      <c r="Q1171" s="531"/>
    </row>
    <row r="1172" spans="1:17" ht="14.4" customHeight="1" x14ac:dyDescent="0.3">
      <c r="A1172" s="525" t="s">
        <v>2792</v>
      </c>
      <c r="B1172" s="526" t="s">
        <v>2194</v>
      </c>
      <c r="C1172" s="526" t="s">
        <v>2175</v>
      </c>
      <c r="D1172" s="526" t="s">
        <v>2315</v>
      </c>
      <c r="E1172" s="526" t="s">
        <v>2316</v>
      </c>
      <c r="F1172" s="530">
        <v>1</v>
      </c>
      <c r="G1172" s="530">
        <v>195</v>
      </c>
      <c r="H1172" s="530">
        <v>0.97989949748743721</v>
      </c>
      <c r="I1172" s="530">
        <v>195</v>
      </c>
      <c r="J1172" s="530">
        <v>1</v>
      </c>
      <c r="K1172" s="530">
        <v>199</v>
      </c>
      <c r="L1172" s="530">
        <v>1</v>
      </c>
      <c r="M1172" s="530">
        <v>199</v>
      </c>
      <c r="N1172" s="530"/>
      <c r="O1172" s="530"/>
      <c r="P1172" s="544"/>
      <c r="Q1172" s="531"/>
    </row>
    <row r="1173" spans="1:17" ht="14.4" customHeight="1" x14ac:dyDescent="0.3">
      <c r="A1173" s="525" t="s">
        <v>2792</v>
      </c>
      <c r="B1173" s="526" t="s">
        <v>2194</v>
      </c>
      <c r="C1173" s="526" t="s">
        <v>2175</v>
      </c>
      <c r="D1173" s="526" t="s">
        <v>2317</v>
      </c>
      <c r="E1173" s="526" t="s">
        <v>2318</v>
      </c>
      <c r="F1173" s="530">
        <v>787</v>
      </c>
      <c r="G1173" s="530">
        <v>157400</v>
      </c>
      <c r="H1173" s="530">
        <v>0.96566786915016323</v>
      </c>
      <c r="I1173" s="530">
        <v>200</v>
      </c>
      <c r="J1173" s="530">
        <v>799</v>
      </c>
      <c r="K1173" s="530">
        <v>162996</v>
      </c>
      <c r="L1173" s="530">
        <v>1</v>
      </c>
      <c r="M1173" s="530">
        <v>204</v>
      </c>
      <c r="N1173" s="530">
        <v>904</v>
      </c>
      <c r="O1173" s="530">
        <v>184416</v>
      </c>
      <c r="P1173" s="544">
        <v>1.1314142678347936</v>
      </c>
      <c r="Q1173" s="531">
        <v>204</v>
      </c>
    </row>
    <row r="1174" spans="1:17" ht="14.4" customHeight="1" x14ac:dyDescent="0.3">
      <c r="A1174" s="525" t="s">
        <v>2792</v>
      </c>
      <c r="B1174" s="526" t="s">
        <v>2194</v>
      </c>
      <c r="C1174" s="526" t="s">
        <v>2175</v>
      </c>
      <c r="D1174" s="526" t="s">
        <v>2319</v>
      </c>
      <c r="E1174" s="526" t="s">
        <v>2320</v>
      </c>
      <c r="F1174" s="530">
        <v>1</v>
      </c>
      <c r="G1174" s="530">
        <v>418</v>
      </c>
      <c r="H1174" s="530"/>
      <c r="I1174" s="530">
        <v>418</v>
      </c>
      <c r="J1174" s="530"/>
      <c r="K1174" s="530"/>
      <c r="L1174" s="530"/>
      <c r="M1174" s="530"/>
      <c r="N1174" s="530">
        <v>1</v>
      </c>
      <c r="O1174" s="530">
        <v>426</v>
      </c>
      <c r="P1174" s="544"/>
      <c r="Q1174" s="531">
        <v>426</v>
      </c>
    </row>
    <row r="1175" spans="1:17" ht="14.4" customHeight="1" x14ac:dyDescent="0.3">
      <c r="A1175" s="525" t="s">
        <v>2792</v>
      </c>
      <c r="B1175" s="526" t="s">
        <v>2194</v>
      </c>
      <c r="C1175" s="526" t="s">
        <v>2175</v>
      </c>
      <c r="D1175" s="526" t="s">
        <v>2323</v>
      </c>
      <c r="E1175" s="526" t="s">
        <v>2324</v>
      </c>
      <c r="F1175" s="530">
        <v>2</v>
      </c>
      <c r="G1175" s="530">
        <v>318</v>
      </c>
      <c r="H1175" s="530"/>
      <c r="I1175" s="530">
        <v>159</v>
      </c>
      <c r="J1175" s="530"/>
      <c r="K1175" s="530"/>
      <c r="L1175" s="530"/>
      <c r="M1175" s="530"/>
      <c r="N1175" s="530">
        <v>2</v>
      </c>
      <c r="O1175" s="530">
        <v>326</v>
      </c>
      <c r="P1175" s="544"/>
      <c r="Q1175" s="531">
        <v>163</v>
      </c>
    </row>
    <row r="1176" spans="1:17" ht="14.4" customHeight="1" x14ac:dyDescent="0.3">
      <c r="A1176" s="525" t="s">
        <v>2792</v>
      </c>
      <c r="B1176" s="526" t="s">
        <v>2194</v>
      </c>
      <c r="C1176" s="526" t="s">
        <v>2175</v>
      </c>
      <c r="D1176" s="526" t="s">
        <v>2325</v>
      </c>
      <c r="E1176" s="526" t="s">
        <v>2326</v>
      </c>
      <c r="F1176" s="530"/>
      <c r="G1176" s="530"/>
      <c r="H1176" s="530"/>
      <c r="I1176" s="530"/>
      <c r="J1176" s="530">
        <v>2</v>
      </c>
      <c r="K1176" s="530">
        <v>872</v>
      </c>
      <c r="L1176" s="530">
        <v>1</v>
      </c>
      <c r="M1176" s="530">
        <v>436</v>
      </c>
      <c r="N1176" s="530">
        <v>2</v>
      </c>
      <c r="O1176" s="530">
        <v>872</v>
      </c>
      <c r="P1176" s="544">
        <v>1</v>
      </c>
      <c r="Q1176" s="531">
        <v>436</v>
      </c>
    </row>
    <row r="1177" spans="1:17" ht="14.4" customHeight="1" x14ac:dyDescent="0.3">
      <c r="A1177" s="525" t="s">
        <v>2792</v>
      </c>
      <c r="B1177" s="526" t="s">
        <v>2194</v>
      </c>
      <c r="C1177" s="526" t="s">
        <v>2175</v>
      </c>
      <c r="D1177" s="526" t="s">
        <v>2327</v>
      </c>
      <c r="E1177" s="526" t="s">
        <v>2328</v>
      </c>
      <c r="F1177" s="530">
        <v>22</v>
      </c>
      <c r="G1177" s="530">
        <v>46706</v>
      </c>
      <c r="H1177" s="530">
        <v>3.6138966264314454</v>
      </c>
      <c r="I1177" s="530">
        <v>2123</v>
      </c>
      <c r="J1177" s="530">
        <v>6</v>
      </c>
      <c r="K1177" s="530">
        <v>12924</v>
      </c>
      <c r="L1177" s="530">
        <v>1</v>
      </c>
      <c r="M1177" s="530">
        <v>2154</v>
      </c>
      <c r="N1177" s="530">
        <v>12</v>
      </c>
      <c r="O1177" s="530">
        <v>25860</v>
      </c>
      <c r="P1177" s="544">
        <v>2.0009285051067782</v>
      </c>
      <c r="Q1177" s="531">
        <v>2155</v>
      </c>
    </row>
    <row r="1178" spans="1:17" ht="14.4" customHeight="1" x14ac:dyDescent="0.3">
      <c r="A1178" s="525" t="s">
        <v>2792</v>
      </c>
      <c r="B1178" s="526" t="s">
        <v>2194</v>
      </c>
      <c r="C1178" s="526" t="s">
        <v>2175</v>
      </c>
      <c r="D1178" s="526" t="s">
        <v>2524</v>
      </c>
      <c r="E1178" s="526" t="s">
        <v>2513</v>
      </c>
      <c r="F1178" s="530">
        <v>10</v>
      </c>
      <c r="G1178" s="530">
        <v>18690</v>
      </c>
      <c r="H1178" s="530">
        <v>1.6498940677966101</v>
      </c>
      <c r="I1178" s="530">
        <v>1869</v>
      </c>
      <c r="J1178" s="530">
        <v>6</v>
      </c>
      <c r="K1178" s="530">
        <v>11328</v>
      </c>
      <c r="L1178" s="530">
        <v>1</v>
      </c>
      <c r="M1178" s="530">
        <v>1888</v>
      </c>
      <c r="N1178" s="530">
        <v>2</v>
      </c>
      <c r="O1178" s="530">
        <v>3778</v>
      </c>
      <c r="P1178" s="544">
        <v>0.33350988700564971</v>
      </c>
      <c r="Q1178" s="531">
        <v>1889</v>
      </c>
    </row>
    <row r="1179" spans="1:17" ht="14.4" customHeight="1" x14ac:dyDescent="0.3">
      <c r="A1179" s="525" t="s">
        <v>2792</v>
      </c>
      <c r="B1179" s="526" t="s">
        <v>2194</v>
      </c>
      <c r="C1179" s="526" t="s">
        <v>2175</v>
      </c>
      <c r="D1179" s="526" t="s">
        <v>2329</v>
      </c>
      <c r="E1179" s="526" t="s">
        <v>2330</v>
      </c>
      <c r="F1179" s="530"/>
      <c r="G1179" s="530"/>
      <c r="H1179" s="530"/>
      <c r="I1179" s="530"/>
      <c r="J1179" s="530"/>
      <c r="K1179" s="530"/>
      <c r="L1179" s="530"/>
      <c r="M1179" s="530"/>
      <c r="N1179" s="530">
        <v>1</v>
      </c>
      <c r="O1179" s="530">
        <v>163</v>
      </c>
      <c r="P1179" s="544"/>
      <c r="Q1179" s="531">
        <v>163</v>
      </c>
    </row>
    <row r="1180" spans="1:17" ht="14.4" customHeight="1" x14ac:dyDescent="0.3">
      <c r="A1180" s="525" t="s">
        <v>2792</v>
      </c>
      <c r="B1180" s="526" t="s">
        <v>2194</v>
      </c>
      <c r="C1180" s="526" t="s">
        <v>2175</v>
      </c>
      <c r="D1180" s="526" t="s">
        <v>2335</v>
      </c>
      <c r="E1180" s="526" t="s">
        <v>2336</v>
      </c>
      <c r="F1180" s="530">
        <v>5</v>
      </c>
      <c r="G1180" s="530">
        <v>41995</v>
      </c>
      <c r="H1180" s="530">
        <v>1.6548449383299839</v>
      </c>
      <c r="I1180" s="530">
        <v>8399</v>
      </c>
      <c r="J1180" s="530">
        <v>3</v>
      </c>
      <c r="K1180" s="530">
        <v>25377</v>
      </c>
      <c r="L1180" s="530">
        <v>1</v>
      </c>
      <c r="M1180" s="530">
        <v>8459</v>
      </c>
      <c r="N1180" s="530">
        <v>2</v>
      </c>
      <c r="O1180" s="530">
        <v>16920</v>
      </c>
      <c r="P1180" s="544">
        <v>0.66674547818891117</v>
      </c>
      <c r="Q1180" s="531">
        <v>8460</v>
      </c>
    </row>
    <row r="1181" spans="1:17" ht="14.4" customHeight="1" x14ac:dyDescent="0.3">
      <c r="A1181" s="525" t="s">
        <v>2792</v>
      </c>
      <c r="B1181" s="526" t="s">
        <v>2194</v>
      </c>
      <c r="C1181" s="526" t="s">
        <v>2175</v>
      </c>
      <c r="D1181" s="526" t="s">
        <v>2339</v>
      </c>
      <c r="E1181" s="526" t="s">
        <v>2340</v>
      </c>
      <c r="F1181" s="530">
        <v>3</v>
      </c>
      <c r="G1181" s="530">
        <v>6015</v>
      </c>
      <c r="H1181" s="530">
        <v>2.9298587433024843</v>
      </c>
      <c r="I1181" s="530">
        <v>2005</v>
      </c>
      <c r="J1181" s="530">
        <v>1</v>
      </c>
      <c r="K1181" s="530">
        <v>2053</v>
      </c>
      <c r="L1181" s="530">
        <v>1</v>
      </c>
      <c r="M1181" s="530">
        <v>2053</v>
      </c>
      <c r="N1181" s="530">
        <v>2</v>
      </c>
      <c r="O1181" s="530">
        <v>4106</v>
      </c>
      <c r="P1181" s="544">
        <v>2</v>
      </c>
      <c r="Q1181" s="531">
        <v>2053</v>
      </c>
    </row>
    <row r="1182" spans="1:17" ht="14.4" customHeight="1" x14ac:dyDescent="0.3">
      <c r="A1182" s="525" t="s">
        <v>2792</v>
      </c>
      <c r="B1182" s="526" t="s">
        <v>2194</v>
      </c>
      <c r="C1182" s="526" t="s">
        <v>2175</v>
      </c>
      <c r="D1182" s="526" t="s">
        <v>2535</v>
      </c>
      <c r="E1182" s="526" t="s">
        <v>2536</v>
      </c>
      <c r="F1182" s="530"/>
      <c r="G1182" s="530"/>
      <c r="H1182" s="530"/>
      <c r="I1182" s="530"/>
      <c r="J1182" s="530"/>
      <c r="K1182" s="530"/>
      <c r="L1182" s="530"/>
      <c r="M1182" s="530"/>
      <c r="N1182" s="530">
        <v>2</v>
      </c>
      <c r="O1182" s="530">
        <v>0</v>
      </c>
      <c r="P1182" s="544"/>
      <c r="Q1182" s="531">
        <v>0</v>
      </c>
    </row>
    <row r="1183" spans="1:17" ht="14.4" customHeight="1" x14ac:dyDescent="0.3">
      <c r="A1183" s="525" t="s">
        <v>2793</v>
      </c>
      <c r="B1183" s="526" t="s">
        <v>2163</v>
      </c>
      <c r="C1183" s="526" t="s">
        <v>2175</v>
      </c>
      <c r="D1183" s="526" t="s">
        <v>2182</v>
      </c>
      <c r="E1183" s="526" t="s">
        <v>2183</v>
      </c>
      <c r="F1183" s="530"/>
      <c r="G1183" s="530"/>
      <c r="H1183" s="530"/>
      <c r="I1183" s="530"/>
      <c r="J1183" s="530"/>
      <c r="K1183" s="530"/>
      <c r="L1183" s="530"/>
      <c r="M1183" s="530"/>
      <c r="N1183" s="530">
        <v>1</v>
      </c>
      <c r="O1183" s="530">
        <v>131</v>
      </c>
      <c r="P1183" s="544"/>
      <c r="Q1183" s="531">
        <v>131</v>
      </c>
    </row>
    <row r="1184" spans="1:17" ht="14.4" customHeight="1" x14ac:dyDescent="0.3">
      <c r="A1184" s="525" t="s">
        <v>2793</v>
      </c>
      <c r="B1184" s="526" t="s">
        <v>2163</v>
      </c>
      <c r="C1184" s="526" t="s">
        <v>2175</v>
      </c>
      <c r="D1184" s="526" t="s">
        <v>2190</v>
      </c>
      <c r="E1184" s="526" t="s">
        <v>2191</v>
      </c>
      <c r="F1184" s="530"/>
      <c r="G1184" s="530"/>
      <c r="H1184" s="530"/>
      <c r="I1184" s="530"/>
      <c r="J1184" s="530"/>
      <c r="K1184" s="530"/>
      <c r="L1184" s="530"/>
      <c r="M1184" s="530"/>
      <c r="N1184" s="530">
        <v>1</v>
      </c>
      <c r="O1184" s="530">
        <v>742</v>
      </c>
      <c r="P1184" s="544"/>
      <c r="Q1184" s="531">
        <v>742</v>
      </c>
    </row>
    <row r="1185" spans="1:17" ht="14.4" customHeight="1" x14ac:dyDescent="0.3">
      <c r="A1185" s="525" t="s">
        <v>2793</v>
      </c>
      <c r="B1185" s="526" t="s">
        <v>2194</v>
      </c>
      <c r="C1185" s="526" t="s">
        <v>2164</v>
      </c>
      <c r="D1185" s="526" t="s">
        <v>2195</v>
      </c>
      <c r="E1185" s="526" t="s">
        <v>603</v>
      </c>
      <c r="F1185" s="530">
        <v>0.5</v>
      </c>
      <c r="G1185" s="530">
        <v>855.63</v>
      </c>
      <c r="H1185" s="530"/>
      <c r="I1185" s="530">
        <v>1711.26</v>
      </c>
      <c r="J1185" s="530"/>
      <c r="K1185" s="530"/>
      <c r="L1185" s="530"/>
      <c r="M1185" s="530"/>
      <c r="N1185" s="530"/>
      <c r="O1185" s="530"/>
      <c r="P1185" s="544"/>
      <c r="Q1185" s="531"/>
    </row>
    <row r="1186" spans="1:17" ht="14.4" customHeight="1" x14ac:dyDescent="0.3">
      <c r="A1186" s="525" t="s">
        <v>2793</v>
      </c>
      <c r="B1186" s="526" t="s">
        <v>2194</v>
      </c>
      <c r="C1186" s="526" t="s">
        <v>2164</v>
      </c>
      <c r="D1186" s="526" t="s">
        <v>2196</v>
      </c>
      <c r="E1186" s="526" t="s">
        <v>690</v>
      </c>
      <c r="F1186" s="530"/>
      <c r="G1186" s="530"/>
      <c r="H1186" s="530"/>
      <c r="I1186" s="530"/>
      <c r="J1186" s="530">
        <v>0.33</v>
      </c>
      <c r="K1186" s="530">
        <v>893.65</v>
      </c>
      <c r="L1186" s="530">
        <v>1</v>
      </c>
      <c r="M1186" s="530">
        <v>2708.030303030303</v>
      </c>
      <c r="N1186" s="530"/>
      <c r="O1186" s="530"/>
      <c r="P1186" s="544"/>
      <c r="Q1186" s="531"/>
    </row>
    <row r="1187" spans="1:17" ht="14.4" customHeight="1" x14ac:dyDescent="0.3">
      <c r="A1187" s="525" t="s">
        <v>2793</v>
      </c>
      <c r="B1187" s="526" t="s">
        <v>2194</v>
      </c>
      <c r="C1187" s="526" t="s">
        <v>2164</v>
      </c>
      <c r="D1187" s="526" t="s">
        <v>2198</v>
      </c>
      <c r="E1187" s="526" t="s">
        <v>633</v>
      </c>
      <c r="F1187" s="530"/>
      <c r="G1187" s="530"/>
      <c r="H1187" s="530"/>
      <c r="I1187" s="530"/>
      <c r="J1187" s="530">
        <v>0.06</v>
      </c>
      <c r="K1187" s="530">
        <v>296.63</v>
      </c>
      <c r="L1187" s="530">
        <v>1</v>
      </c>
      <c r="M1187" s="530">
        <v>4943.833333333333</v>
      </c>
      <c r="N1187" s="530">
        <v>0.1</v>
      </c>
      <c r="O1187" s="530">
        <v>494.39</v>
      </c>
      <c r="P1187" s="544">
        <v>1.6666891413545495</v>
      </c>
      <c r="Q1187" s="531">
        <v>4943.8999999999996</v>
      </c>
    </row>
    <row r="1188" spans="1:17" ht="14.4" customHeight="1" x14ac:dyDescent="0.3">
      <c r="A1188" s="525" t="s">
        <v>2793</v>
      </c>
      <c r="B1188" s="526" t="s">
        <v>2194</v>
      </c>
      <c r="C1188" s="526" t="s">
        <v>2164</v>
      </c>
      <c r="D1188" s="526" t="s">
        <v>2199</v>
      </c>
      <c r="E1188" s="526" t="s">
        <v>597</v>
      </c>
      <c r="F1188" s="530">
        <v>4.4000000000000004</v>
      </c>
      <c r="G1188" s="530">
        <v>4185.8600000000006</v>
      </c>
      <c r="H1188" s="530">
        <v>2.3143176239025149</v>
      </c>
      <c r="I1188" s="530">
        <v>951.33181818181822</v>
      </c>
      <c r="J1188" s="530">
        <v>1.7999999999999998</v>
      </c>
      <c r="K1188" s="530">
        <v>1808.6799999999998</v>
      </c>
      <c r="L1188" s="530">
        <v>1</v>
      </c>
      <c r="M1188" s="530">
        <v>1004.8222222222222</v>
      </c>
      <c r="N1188" s="530">
        <v>1.7999999999999998</v>
      </c>
      <c r="O1188" s="530">
        <v>1808.67</v>
      </c>
      <c r="P1188" s="544">
        <v>0.99999447110600004</v>
      </c>
      <c r="Q1188" s="531">
        <v>1004.8166666666668</v>
      </c>
    </row>
    <row r="1189" spans="1:17" ht="14.4" customHeight="1" x14ac:dyDescent="0.3">
      <c r="A1189" s="525" t="s">
        <v>2793</v>
      </c>
      <c r="B1189" s="526" t="s">
        <v>2194</v>
      </c>
      <c r="C1189" s="526" t="s">
        <v>2164</v>
      </c>
      <c r="D1189" s="526" t="s">
        <v>2200</v>
      </c>
      <c r="E1189" s="526" t="s">
        <v>633</v>
      </c>
      <c r="F1189" s="530">
        <v>0.29000000000000004</v>
      </c>
      <c r="G1189" s="530">
        <v>2867.48</v>
      </c>
      <c r="H1189" s="530">
        <v>0.78378784689858394</v>
      </c>
      <c r="I1189" s="530">
        <v>9887.8620689655163</v>
      </c>
      <c r="J1189" s="530">
        <v>0.37</v>
      </c>
      <c r="K1189" s="530">
        <v>3658.49</v>
      </c>
      <c r="L1189" s="530">
        <v>1</v>
      </c>
      <c r="M1189" s="530">
        <v>9887.8108108108099</v>
      </c>
      <c r="N1189" s="530">
        <v>0.64</v>
      </c>
      <c r="O1189" s="530">
        <v>6328.21</v>
      </c>
      <c r="P1189" s="544">
        <v>1.7297327585971263</v>
      </c>
      <c r="Q1189" s="531">
        <v>9887.828125</v>
      </c>
    </row>
    <row r="1190" spans="1:17" ht="14.4" customHeight="1" x14ac:dyDescent="0.3">
      <c r="A1190" s="525" t="s">
        <v>2793</v>
      </c>
      <c r="B1190" s="526" t="s">
        <v>2194</v>
      </c>
      <c r="C1190" s="526" t="s">
        <v>2164</v>
      </c>
      <c r="D1190" s="526" t="s">
        <v>2204</v>
      </c>
      <c r="E1190" s="526" t="s">
        <v>592</v>
      </c>
      <c r="F1190" s="530">
        <v>2</v>
      </c>
      <c r="G1190" s="530">
        <v>1865.64</v>
      </c>
      <c r="H1190" s="530"/>
      <c r="I1190" s="530">
        <v>932.82</v>
      </c>
      <c r="J1190" s="530"/>
      <c r="K1190" s="530"/>
      <c r="L1190" s="530"/>
      <c r="M1190" s="530"/>
      <c r="N1190" s="530">
        <v>2</v>
      </c>
      <c r="O1190" s="530">
        <v>1686.92</v>
      </c>
      <c r="P1190" s="544"/>
      <c r="Q1190" s="531">
        <v>843.46</v>
      </c>
    </row>
    <row r="1191" spans="1:17" ht="14.4" customHeight="1" x14ac:dyDescent="0.3">
      <c r="A1191" s="525" t="s">
        <v>2793</v>
      </c>
      <c r="B1191" s="526" t="s">
        <v>2194</v>
      </c>
      <c r="C1191" s="526" t="s">
        <v>2164</v>
      </c>
      <c r="D1191" s="526" t="s">
        <v>2206</v>
      </c>
      <c r="E1191" s="526" t="s">
        <v>607</v>
      </c>
      <c r="F1191" s="530">
        <v>0.62</v>
      </c>
      <c r="G1191" s="530">
        <v>2744.74</v>
      </c>
      <c r="H1191" s="530">
        <v>4.3111550906292209</v>
      </c>
      <c r="I1191" s="530">
        <v>4427</v>
      </c>
      <c r="J1191" s="530">
        <v>0.14000000000000001</v>
      </c>
      <c r="K1191" s="530">
        <v>636.66</v>
      </c>
      <c r="L1191" s="530">
        <v>1</v>
      </c>
      <c r="M1191" s="530">
        <v>4547.5714285714275</v>
      </c>
      <c r="N1191" s="530">
        <v>1.2900000000000003</v>
      </c>
      <c r="O1191" s="530">
        <v>5866.3899999999994</v>
      </c>
      <c r="P1191" s="544">
        <v>9.2143216159331498</v>
      </c>
      <c r="Q1191" s="531">
        <v>4547.5891472868207</v>
      </c>
    </row>
    <row r="1192" spans="1:17" ht="14.4" customHeight="1" x14ac:dyDescent="0.3">
      <c r="A1192" s="525" t="s">
        <v>2793</v>
      </c>
      <c r="B1192" s="526" t="s">
        <v>2194</v>
      </c>
      <c r="C1192" s="526" t="s">
        <v>2164</v>
      </c>
      <c r="D1192" s="526" t="s">
        <v>2207</v>
      </c>
      <c r="E1192" s="526" t="s">
        <v>607</v>
      </c>
      <c r="F1192" s="530">
        <v>0.19</v>
      </c>
      <c r="G1192" s="530">
        <v>1682.26</v>
      </c>
      <c r="H1192" s="530">
        <v>1.7061460446247465</v>
      </c>
      <c r="I1192" s="530">
        <v>8854</v>
      </c>
      <c r="J1192" s="530">
        <v>0.11</v>
      </c>
      <c r="K1192" s="530">
        <v>986</v>
      </c>
      <c r="L1192" s="530">
        <v>1</v>
      </c>
      <c r="M1192" s="530">
        <v>8963.636363636364</v>
      </c>
      <c r="N1192" s="530">
        <v>0.24</v>
      </c>
      <c r="O1192" s="530">
        <v>2182.84</v>
      </c>
      <c r="P1192" s="544">
        <v>2.2138336713995943</v>
      </c>
      <c r="Q1192" s="531">
        <v>9095.1666666666679</v>
      </c>
    </row>
    <row r="1193" spans="1:17" ht="14.4" customHeight="1" x14ac:dyDescent="0.3">
      <c r="A1193" s="525" t="s">
        <v>2793</v>
      </c>
      <c r="B1193" s="526" t="s">
        <v>2194</v>
      </c>
      <c r="C1193" s="526" t="s">
        <v>2164</v>
      </c>
      <c r="D1193" s="526" t="s">
        <v>2208</v>
      </c>
      <c r="E1193" s="526" t="s">
        <v>675</v>
      </c>
      <c r="F1193" s="530"/>
      <c r="G1193" s="530"/>
      <c r="H1193" s="530"/>
      <c r="I1193" s="530"/>
      <c r="J1193" s="530">
        <v>0.1</v>
      </c>
      <c r="K1193" s="530">
        <v>194.93</v>
      </c>
      <c r="L1193" s="530">
        <v>1</v>
      </c>
      <c r="M1193" s="530">
        <v>1949.3</v>
      </c>
      <c r="N1193" s="530"/>
      <c r="O1193" s="530"/>
      <c r="P1193" s="544"/>
      <c r="Q1193" s="531"/>
    </row>
    <row r="1194" spans="1:17" ht="14.4" customHeight="1" x14ac:dyDescent="0.3">
      <c r="A1194" s="525" t="s">
        <v>2793</v>
      </c>
      <c r="B1194" s="526" t="s">
        <v>2194</v>
      </c>
      <c r="C1194" s="526" t="s">
        <v>2164</v>
      </c>
      <c r="D1194" s="526" t="s">
        <v>2209</v>
      </c>
      <c r="E1194" s="526" t="s">
        <v>607</v>
      </c>
      <c r="F1194" s="530">
        <v>3.65</v>
      </c>
      <c r="G1194" s="530">
        <v>6463.42</v>
      </c>
      <c r="H1194" s="530">
        <v>1.357818556137937</v>
      </c>
      <c r="I1194" s="530">
        <v>1770.8</v>
      </c>
      <c r="J1194" s="530">
        <v>2.65</v>
      </c>
      <c r="K1194" s="530">
        <v>4760.1499999999996</v>
      </c>
      <c r="L1194" s="530">
        <v>1</v>
      </c>
      <c r="M1194" s="530">
        <v>1796.2830188679245</v>
      </c>
      <c r="N1194" s="530">
        <v>3.4499999999999997</v>
      </c>
      <c r="O1194" s="530">
        <v>6275.67</v>
      </c>
      <c r="P1194" s="544">
        <v>1.3183765217482644</v>
      </c>
      <c r="Q1194" s="531">
        <v>1819.0347826086959</v>
      </c>
    </row>
    <row r="1195" spans="1:17" ht="14.4" customHeight="1" x14ac:dyDescent="0.3">
      <c r="A1195" s="525" t="s">
        <v>2793</v>
      </c>
      <c r="B1195" s="526" t="s">
        <v>2194</v>
      </c>
      <c r="C1195" s="526" t="s">
        <v>2164</v>
      </c>
      <c r="D1195" s="526" t="s">
        <v>2210</v>
      </c>
      <c r="E1195" s="526" t="s">
        <v>599</v>
      </c>
      <c r="F1195" s="530"/>
      <c r="G1195" s="530"/>
      <c r="H1195" s="530"/>
      <c r="I1195" s="530"/>
      <c r="J1195" s="530">
        <v>0.3</v>
      </c>
      <c r="K1195" s="530">
        <v>155.28</v>
      </c>
      <c r="L1195" s="530">
        <v>1</v>
      </c>
      <c r="M1195" s="530">
        <v>517.6</v>
      </c>
      <c r="N1195" s="530">
        <v>0.13</v>
      </c>
      <c r="O1195" s="530">
        <v>67.28</v>
      </c>
      <c r="P1195" s="544">
        <v>0.43328181349819683</v>
      </c>
      <c r="Q1195" s="531">
        <v>517.53846153846155</v>
      </c>
    </row>
    <row r="1196" spans="1:17" ht="14.4" customHeight="1" x14ac:dyDescent="0.3">
      <c r="A1196" s="525" t="s">
        <v>2793</v>
      </c>
      <c r="B1196" s="526" t="s">
        <v>2194</v>
      </c>
      <c r="C1196" s="526" t="s">
        <v>2164</v>
      </c>
      <c r="D1196" s="526" t="s">
        <v>2211</v>
      </c>
      <c r="E1196" s="526" t="s">
        <v>601</v>
      </c>
      <c r="F1196" s="530"/>
      <c r="G1196" s="530"/>
      <c r="H1196" s="530"/>
      <c r="I1196" s="530"/>
      <c r="J1196" s="530"/>
      <c r="K1196" s="530"/>
      <c r="L1196" s="530"/>
      <c r="M1196" s="530"/>
      <c r="N1196" s="530">
        <v>0.05</v>
      </c>
      <c r="O1196" s="530">
        <v>45.19</v>
      </c>
      <c r="P1196" s="544"/>
      <c r="Q1196" s="531">
        <v>903.8</v>
      </c>
    </row>
    <row r="1197" spans="1:17" ht="14.4" customHeight="1" x14ac:dyDescent="0.3">
      <c r="A1197" s="525" t="s">
        <v>2793</v>
      </c>
      <c r="B1197" s="526" t="s">
        <v>2194</v>
      </c>
      <c r="C1197" s="526" t="s">
        <v>2164</v>
      </c>
      <c r="D1197" s="526" t="s">
        <v>2212</v>
      </c>
      <c r="E1197" s="526" t="s">
        <v>607</v>
      </c>
      <c r="F1197" s="530">
        <v>0.15000000000000002</v>
      </c>
      <c r="G1197" s="530">
        <v>4391.59</v>
      </c>
      <c r="H1197" s="530">
        <v>0.7515689096612661</v>
      </c>
      <c r="I1197" s="530">
        <v>29277.266666666663</v>
      </c>
      <c r="J1197" s="530">
        <v>0.21</v>
      </c>
      <c r="K1197" s="530">
        <v>5843.2300000000005</v>
      </c>
      <c r="L1197" s="530">
        <v>1</v>
      </c>
      <c r="M1197" s="530">
        <v>27824.904761904767</v>
      </c>
      <c r="N1197" s="530">
        <v>0.1</v>
      </c>
      <c r="O1197" s="530">
        <v>3310.6400000000003</v>
      </c>
      <c r="P1197" s="544">
        <v>0.56657704728377967</v>
      </c>
      <c r="Q1197" s="531">
        <v>33106.400000000001</v>
      </c>
    </row>
    <row r="1198" spans="1:17" ht="14.4" customHeight="1" x14ac:dyDescent="0.3">
      <c r="A1198" s="525" t="s">
        <v>2793</v>
      </c>
      <c r="B1198" s="526" t="s">
        <v>2194</v>
      </c>
      <c r="C1198" s="526" t="s">
        <v>2166</v>
      </c>
      <c r="D1198" s="526" t="s">
        <v>2388</v>
      </c>
      <c r="E1198" s="526" t="s">
        <v>2386</v>
      </c>
      <c r="F1198" s="530">
        <v>2</v>
      </c>
      <c r="G1198" s="530">
        <v>3414.62</v>
      </c>
      <c r="H1198" s="530">
        <v>0.5</v>
      </c>
      <c r="I1198" s="530">
        <v>1707.31</v>
      </c>
      <c r="J1198" s="530">
        <v>4</v>
      </c>
      <c r="K1198" s="530">
        <v>6829.24</v>
      </c>
      <c r="L1198" s="530">
        <v>1</v>
      </c>
      <c r="M1198" s="530">
        <v>1707.31</v>
      </c>
      <c r="N1198" s="530">
        <v>7</v>
      </c>
      <c r="O1198" s="530">
        <v>11951.169999999998</v>
      </c>
      <c r="P1198" s="544">
        <v>1.7499999999999998</v>
      </c>
      <c r="Q1198" s="531">
        <v>1707.3099999999997</v>
      </c>
    </row>
    <row r="1199" spans="1:17" ht="14.4" customHeight="1" x14ac:dyDescent="0.3">
      <c r="A1199" s="525" t="s">
        <v>2793</v>
      </c>
      <c r="B1199" s="526" t="s">
        <v>2194</v>
      </c>
      <c r="C1199" s="526" t="s">
        <v>2166</v>
      </c>
      <c r="D1199" s="526" t="s">
        <v>2389</v>
      </c>
      <c r="E1199" s="526" t="s">
        <v>2386</v>
      </c>
      <c r="F1199" s="530"/>
      <c r="G1199" s="530"/>
      <c r="H1199" s="530"/>
      <c r="I1199" s="530"/>
      <c r="J1199" s="530">
        <v>1</v>
      </c>
      <c r="K1199" s="530">
        <v>2066.3000000000002</v>
      </c>
      <c r="L1199" s="530">
        <v>1</v>
      </c>
      <c r="M1199" s="530">
        <v>2066.3000000000002</v>
      </c>
      <c r="N1199" s="530"/>
      <c r="O1199" s="530"/>
      <c r="P1199" s="544"/>
      <c r="Q1199" s="531"/>
    </row>
    <row r="1200" spans="1:17" ht="14.4" customHeight="1" x14ac:dyDescent="0.3">
      <c r="A1200" s="525" t="s">
        <v>2793</v>
      </c>
      <c r="B1200" s="526" t="s">
        <v>2194</v>
      </c>
      <c r="C1200" s="526" t="s">
        <v>2166</v>
      </c>
      <c r="D1200" s="526" t="s">
        <v>2390</v>
      </c>
      <c r="E1200" s="526" t="s">
        <v>2391</v>
      </c>
      <c r="F1200" s="530"/>
      <c r="G1200" s="530"/>
      <c r="H1200" s="530"/>
      <c r="I1200" s="530"/>
      <c r="J1200" s="530">
        <v>1</v>
      </c>
      <c r="K1200" s="530">
        <v>1932.09</v>
      </c>
      <c r="L1200" s="530">
        <v>1</v>
      </c>
      <c r="M1200" s="530">
        <v>1932.09</v>
      </c>
      <c r="N1200" s="530"/>
      <c r="O1200" s="530"/>
      <c r="P1200" s="544"/>
      <c r="Q1200" s="531"/>
    </row>
    <row r="1201" spans="1:17" ht="14.4" customHeight="1" x14ac:dyDescent="0.3">
      <c r="A1201" s="525" t="s">
        <v>2793</v>
      </c>
      <c r="B1201" s="526" t="s">
        <v>2194</v>
      </c>
      <c r="C1201" s="526" t="s">
        <v>2166</v>
      </c>
      <c r="D1201" s="526" t="s">
        <v>2392</v>
      </c>
      <c r="E1201" s="526" t="s">
        <v>2393</v>
      </c>
      <c r="F1201" s="530"/>
      <c r="G1201" s="530"/>
      <c r="H1201" s="530"/>
      <c r="I1201" s="530"/>
      <c r="J1201" s="530">
        <v>1</v>
      </c>
      <c r="K1201" s="530">
        <v>1027.76</v>
      </c>
      <c r="L1201" s="530">
        <v>1</v>
      </c>
      <c r="M1201" s="530">
        <v>1027.76</v>
      </c>
      <c r="N1201" s="530">
        <v>2</v>
      </c>
      <c r="O1201" s="530">
        <v>2055.52</v>
      </c>
      <c r="P1201" s="544">
        <v>2</v>
      </c>
      <c r="Q1201" s="531">
        <v>1027.76</v>
      </c>
    </row>
    <row r="1202" spans="1:17" ht="14.4" customHeight="1" x14ac:dyDescent="0.3">
      <c r="A1202" s="525" t="s">
        <v>2793</v>
      </c>
      <c r="B1202" s="526" t="s">
        <v>2194</v>
      </c>
      <c r="C1202" s="526" t="s">
        <v>2166</v>
      </c>
      <c r="D1202" s="526" t="s">
        <v>2411</v>
      </c>
      <c r="E1202" s="526" t="s">
        <v>2412</v>
      </c>
      <c r="F1202" s="530">
        <v>1</v>
      </c>
      <c r="G1202" s="530">
        <v>17073.05</v>
      </c>
      <c r="H1202" s="530"/>
      <c r="I1202" s="530">
        <v>17073.05</v>
      </c>
      <c r="J1202" s="530"/>
      <c r="K1202" s="530"/>
      <c r="L1202" s="530"/>
      <c r="M1202" s="530"/>
      <c r="N1202" s="530"/>
      <c r="O1202" s="530"/>
      <c r="P1202" s="544"/>
      <c r="Q1202" s="531"/>
    </row>
    <row r="1203" spans="1:17" ht="14.4" customHeight="1" x14ac:dyDescent="0.3">
      <c r="A1203" s="525" t="s">
        <v>2793</v>
      </c>
      <c r="B1203" s="526" t="s">
        <v>2194</v>
      </c>
      <c r="C1203" s="526" t="s">
        <v>2166</v>
      </c>
      <c r="D1203" s="526" t="s">
        <v>2413</v>
      </c>
      <c r="E1203" s="526" t="s">
        <v>2414</v>
      </c>
      <c r="F1203" s="530">
        <v>2</v>
      </c>
      <c r="G1203" s="530">
        <v>2005.6</v>
      </c>
      <c r="H1203" s="530">
        <v>0.5</v>
      </c>
      <c r="I1203" s="530">
        <v>1002.8</v>
      </c>
      <c r="J1203" s="530">
        <v>4</v>
      </c>
      <c r="K1203" s="530">
        <v>4011.2</v>
      </c>
      <c r="L1203" s="530">
        <v>1</v>
      </c>
      <c r="M1203" s="530">
        <v>1002.8</v>
      </c>
      <c r="N1203" s="530">
        <v>6</v>
      </c>
      <c r="O1203" s="530">
        <v>6016.8</v>
      </c>
      <c r="P1203" s="544">
        <v>1.5000000000000002</v>
      </c>
      <c r="Q1203" s="531">
        <v>1002.8000000000001</v>
      </c>
    </row>
    <row r="1204" spans="1:17" ht="14.4" customHeight="1" x14ac:dyDescent="0.3">
      <c r="A1204" s="525" t="s">
        <v>2793</v>
      </c>
      <c r="B1204" s="526" t="s">
        <v>2194</v>
      </c>
      <c r="C1204" s="526" t="s">
        <v>2166</v>
      </c>
      <c r="D1204" s="526" t="s">
        <v>2417</v>
      </c>
      <c r="E1204" s="526" t="s">
        <v>2418</v>
      </c>
      <c r="F1204" s="530"/>
      <c r="G1204" s="530"/>
      <c r="H1204" s="530"/>
      <c r="I1204" s="530"/>
      <c r="J1204" s="530"/>
      <c r="K1204" s="530"/>
      <c r="L1204" s="530"/>
      <c r="M1204" s="530"/>
      <c r="N1204" s="530">
        <v>7</v>
      </c>
      <c r="O1204" s="530">
        <v>65592.73</v>
      </c>
      <c r="P1204" s="544"/>
      <c r="Q1204" s="531">
        <v>9370.39</v>
      </c>
    </row>
    <row r="1205" spans="1:17" ht="14.4" customHeight="1" x14ac:dyDescent="0.3">
      <c r="A1205" s="525" t="s">
        <v>2793</v>
      </c>
      <c r="B1205" s="526" t="s">
        <v>2194</v>
      </c>
      <c r="C1205" s="526" t="s">
        <v>2166</v>
      </c>
      <c r="D1205" s="526" t="s">
        <v>2419</v>
      </c>
      <c r="E1205" s="526" t="s">
        <v>2420</v>
      </c>
      <c r="F1205" s="530"/>
      <c r="G1205" s="530"/>
      <c r="H1205" s="530"/>
      <c r="I1205" s="530"/>
      <c r="J1205" s="530"/>
      <c r="K1205" s="530"/>
      <c r="L1205" s="530"/>
      <c r="M1205" s="530"/>
      <c r="N1205" s="530">
        <v>2</v>
      </c>
      <c r="O1205" s="530">
        <v>26569.040000000001</v>
      </c>
      <c r="P1205" s="544"/>
      <c r="Q1205" s="531">
        <v>13284.52</v>
      </c>
    </row>
    <row r="1206" spans="1:17" ht="14.4" customHeight="1" x14ac:dyDescent="0.3">
      <c r="A1206" s="525" t="s">
        <v>2793</v>
      </c>
      <c r="B1206" s="526" t="s">
        <v>2194</v>
      </c>
      <c r="C1206" s="526" t="s">
        <v>2166</v>
      </c>
      <c r="D1206" s="526" t="s">
        <v>2435</v>
      </c>
      <c r="E1206" s="526" t="s">
        <v>2436</v>
      </c>
      <c r="F1206" s="530">
        <v>1</v>
      </c>
      <c r="G1206" s="530">
        <v>831.16</v>
      </c>
      <c r="H1206" s="530">
        <v>1</v>
      </c>
      <c r="I1206" s="530">
        <v>831.16</v>
      </c>
      <c r="J1206" s="530">
        <v>1</v>
      </c>
      <c r="K1206" s="530">
        <v>831.16</v>
      </c>
      <c r="L1206" s="530">
        <v>1</v>
      </c>
      <c r="M1206" s="530">
        <v>831.16</v>
      </c>
      <c r="N1206" s="530">
        <v>2</v>
      </c>
      <c r="O1206" s="530">
        <v>1662.32</v>
      </c>
      <c r="P1206" s="544">
        <v>2</v>
      </c>
      <c r="Q1206" s="531">
        <v>831.16</v>
      </c>
    </row>
    <row r="1207" spans="1:17" ht="14.4" customHeight="1" x14ac:dyDescent="0.3">
      <c r="A1207" s="525" t="s">
        <v>2793</v>
      </c>
      <c r="B1207" s="526" t="s">
        <v>2194</v>
      </c>
      <c r="C1207" s="526" t="s">
        <v>2166</v>
      </c>
      <c r="D1207" s="526" t="s">
        <v>2442</v>
      </c>
      <c r="E1207" s="526" t="s">
        <v>2443</v>
      </c>
      <c r="F1207" s="530">
        <v>1</v>
      </c>
      <c r="G1207" s="530">
        <v>1312.14</v>
      </c>
      <c r="H1207" s="530">
        <v>0.25</v>
      </c>
      <c r="I1207" s="530">
        <v>1312.14</v>
      </c>
      <c r="J1207" s="530">
        <v>4</v>
      </c>
      <c r="K1207" s="530">
        <v>5248.56</v>
      </c>
      <c r="L1207" s="530">
        <v>1</v>
      </c>
      <c r="M1207" s="530">
        <v>1312.14</v>
      </c>
      <c r="N1207" s="530">
        <v>6</v>
      </c>
      <c r="O1207" s="530">
        <v>7872.84</v>
      </c>
      <c r="P1207" s="544">
        <v>1.5</v>
      </c>
      <c r="Q1207" s="531">
        <v>1312.14</v>
      </c>
    </row>
    <row r="1208" spans="1:17" ht="14.4" customHeight="1" x14ac:dyDescent="0.3">
      <c r="A1208" s="525" t="s">
        <v>2793</v>
      </c>
      <c r="B1208" s="526" t="s">
        <v>2194</v>
      </c>
      <c r="C1208" s="526" t="s">
        <v>2166</v>
      </c>
      <c r="D1208" s="526" t="s">
        <v>2446</v>
      </c>
      <c r="E1208" s="526" t="s">
        <v>2447</v>
      </c>
      <c r="F1208" s="530">
        <v>1</v>
      </c>
      <c r="G1208" s="530">
        <v>1146.33</v>
      </c>
      <c r="H1208" s="530">
        <v>0.25</v>
      </c>
      <c r="I1208" s="530">
        <v>1146.33</v>
      </c>
      <c r="J1208" s="530">
        <v>4</v>
      </c>
      <c r="K1208" s="530">
        <v>4585.32</v>
      </c>
      <c r="L1208" s="530">
        <v>1</v>
      </c>
      <c r="M1208" s="530">
        <v>1146.33</v>
      </c>
      <c r="N1208" s="530">
        <v>6</v>
      </c>
      <c r="O1208" s="530">
        <v>6877.98</v>
      </c>
      <c r="P1208" s="544">
        <v>1.5</v>
      </c>
      <c r="Q1208" s="531">
        <v>1146.33</v>
      </c>
    </row>
    <row r="1209" spans="1:17" ht="14.4" customHeight="1" x14ac:dyDescent="0.3">
      <c r="A1209" s="525" t="s">
        <v>2793</v>
      </c>
      <c r="B1209" s="526" t="s">
        <v>2194</v>
      </c>
      <c r="C1209" s="526" t="s">
        <v>2166</v>
      </c>
      <c r="D1209" s="526" t="s">
        <v>2574</v>
      </c>
      <c r="E1209" s="526" t="s">
        <v>2575</v>
      </c>
      <c r="F1209" s="530"/>
      <c r="G1209" s="530"/>
      <c r="H1209" s="530"/>
      <c r="I1209" s="530"/>
      <c r="J1209" s="530">
        <v>1</v>
      </c>
      <c r="K1209" s="530">
        <v>13078</v>
      </c>
      <c r="L1209" s="530">
        <v>1</v>
      </c>
      <c r="M1209" s="530">
        <v>13078</v>
      </c>
      <c r="N1209" s="530"/>
      <c r="O1209" s="530"/>
      <c r="P1209" s="544"/>
      <c r="Q1209" s="531"/>
    </row>
    <row r="1210" spans="1:17" ht="14.4" customHeight="1" x14ac:dyDescent="0.3">
      <c r="A1210" s="525" t="s">
        <v>2793</v>
      </c>
      <c r="B1210" s="526" t="s">
        <v>2194</v>
      </c>
      <c r="C1210" s="526" t="s">
        <v>2166</v>
      </c>
      <c r="D1210" s="526" t="s">
        <v>2450</v>
      </c>
      <c r="E1210" s="526" t="s">
        <v>2451</v>
      </c>
      <c r="F1210" s="530"/>
      <c r="G1210" s="530"/>
      <c r="H1210" s="530"/>
      <c r="I1210" s="530"/>
      <c r="J1210" s="530">
        <v>1</v>
      </c>
      <c r="K1210" s="530">
        <v>16831.689999999999</v>
      </c>
      <c r="L1210" s="530">
        <v>1</v>
      </c>
      <c r="M1210" s="530">
        <v>16831.689999999999</v>
      </c>
      <c r="N1210" s="530"/>
      <c r="O1210" s="530"/>
      <c r="P1210" s="544"/>
      <c r="Q1210" s="531"/>
    </row>
    <row r="1211" spans="1:17" ht="14.4" customHeight="1" x14ac:dyDescent="0.3">
      <c r="A1211" s="525" t="s">
        <v>2793</v>
      </c>
      <c r="B1211" s="526" t="s">
        <v>2194</v>
      </c>
      <c r="C1211" s="526" t="s">
        <v>2166</v>
      </c>
      <c r="D1211" s="526" t="s">
        <v>2456</v>
      </c>
      <c r="E1211" s="526" t="s">
        <v>2457</v>
      </c>
      <c r="F1211" s="530"/>
      <c r="G1211" s="530"/>
      <c r="H1211" s="530"/>
      <c r="I1211" s="530"/>
      <c r="J1211" s="530"/>
      <c r="K1211" s="530"/>
      <c r="L1211" s="530"/>
      <c r="M1211" s="530"/>
      <c r="N1211" s="530">
        <v>2</v>
      </c>
      <c r="O1211" s="530">
        <v>13174.26</v>
      </c>
      <c r="P1211" s="544"/>
      <c r="Q1211" s="531">
        <v>6587.13</v>
      </c>
    </row>
    <row r="1212" spans="1:17" ht="14.4" customHeight="1" x14ac:dyDescent="0.3">
      <c r="A1212" s="525" t="s">
        <v>2793</v>
      </c>
      <c r="B1212" s="526" t="s">
        <v>2194</v>
      </c>
      <c r="C1212" s="526" t="s">
        <v>2166</v>
      </c>
      <c r="D1212" s="526" t="s">
        <v>2466</v>
      </c>
      <c r="E1212" s="526" t="s">
        <v>2467</v>
      </c>
      <c r="F1212" s="530"/>
      <c r="G1212" s="530"/>
      <c r="H1212" s="530"/>
      <c r="I1212" s="530"/>
      <c r="J1212" s="530">
        <v>1</v>
      </c>
      <c r="K1212" s="530">
        <v>4360</v>
      </c>
      <c r="L1212" s="530">
        <v>1</v>
      </c>
      <c r="M1212" s="530">
        <v>4360</v>
      </c>
      <c r="N1212" s="530">
        <v>1</v>
      </c>
      <c r="O1212" s="530">
        <v>4360</v>
      </c>
      <c r="P1212" s="544">
        <v>1</v>
      </c>
      <c r="Q1212" s="531">
        <v>4360</v>
      </c>
    </row>
    <row r="1213" spans="1:17" ht="14.4" customHeight="1" x14ac:dyDescent="0.3">
      <c r="A1213" s="525" t="s">
        <v>2793</v>
      </c>
      <c r="B1213" s="526" t="s">
        <v>2194</v>
      </c>
      <c r="C1213" s="526" t="s">
        <v>2166</v>
      </c>
      <c r="D1213" s="526" t="s">
        <v>2609</v>
      </c>
      <c r="E1213" s="526" t="s">
        <v>2610</v>
      </c>
      <c r="F1213" s="530"/>
      <c r="G1213" s="530"/>
      <c r="H1213" s="530"/>
      <c r="I1213" s="530"/>
      <c r="J1213" s="530">
        <v>1</v>
      </c>
      <c r="K1213" s="530">
        <v>3178.63</v>
      </c>
      <c r="L1213" s="530">
        <v>1</v>
      </c>
      <c r="M1213" s="530">
        <v>3178.63</v>
      </c>
      <c r="N1213" s="530"/>
      <c r="O1213" s="530"/>
      <c r="P1213" s="544"/>
      <c r="Q1213" s="531"/>
    </row>
    <row r="1214" spans="1:17" ht="14.4" customHeight="1" x14ac:dyDescent="0.3">
      <c r="A1214" s="525" t="s">
        <v>2793</v>
      </c>
      <c r="B1214" s="526" t="s">
        <v>2194</v>
      </c>
      <c r="C1214" s="526" t="s">
        <v>2166</v>
      </c>
      <c r="D1214" s="526" t="s">
        <v>2493</v>
      </c>
      <c r="E1214" s="526" t="s">
        <v>2494</v>
      </c>
      <c r="F1214" s="530"/>
      <c r="G1214" s="530"/>
      <c r="H1214" s="530"/>
      <c r="I1214" s="530"/>
      <c r="J1214" s="530">
        <v>4</v>
      </c>
      <c r="K1214" s="530">
        <v>75600</v>
      </c>
      <c r="L1214" s="530">
        <v>1</v>
      </c>
      <c r="M1214" s="530">
        <v>18900</v>
      </c>
      <c r="N1214" s="530"/>
      <c r="O1214" s="530"/>
      <c r="P1214" s="544"/>
      <c r="Q1214" s="531"/>
    </row>
    <row r="1215" spans="1:17" ht="14.4" customHeight="1" x14ac:dyDescent="0.3">
      <c r="A1215" s="525" t="s">
        <v>2793</v>
      </c>
      <c r="B1215" s="526" t="s">
        <v>2194</v>
      </c>
      <c r="C1215" s="526" t="s">
        <v>2166</v>
      </c>
      <c r="D1215" s="526" t="s">
        <v>2762</v>
      </c>
      <c r="E1215" s="526" t="s">
        <v>2763</v>
      </c>
      <c r="F1215" s="530"/>
      <c r="G1215" s="530"/>
      <c r="H1215" s="530"/>
      <c r="I1215" s="530"/>
      <c r="J1215" s="530"/>
      <c r="K1215" s="530"/>
      <c r="L1215" s="530"/>
      <c r="M1215" s="530"/>
      <c r="N1215" s="530">
        <v>1</v>
      </c>
      <c r="O1215" s="530">
        <v>33448</v>
      </c>
      <c r="P1215" s="544"/>
      <c r="Q1215" s="531">
        <v>33448</v>
      </c>
    </row>
    <row r="1216" spans="1:17" ht="14.4" customHeight="1" x14ac:dyDescent="0.3">
      <c r="A1216" s="525" t="s">
        <v>2793</v>
      </c>
      <c r="B1216" s="526" t="s">
        <v>2194</v>
      </c>
      <c r="C1216" s="526" t="s">
        <v>2166</v>
      </c>
      <c r="D1216" s="526" t="s">
        <v>2794</v>
      </c>
      <c r="E1216" s="526" t="s">
        <v>2795</v>
      </c>
      <c r="F1216" s="530"/>
      <c r="G1216" s="530"/>
      <c r="H1216" s="530"/>
      <c r="I1216" s="530"/>
      <c r="J1216" s="530">
        <v>1</v>
      </c>
      <c r="K1216" s="530">
        <v>3809.88</v>
      </c>
      <c r="L1216" s="530">
        <v>1</v>
      </c>
      <c r="M1216" s="530">
        <v>3809.88</v>
      </c>
      <c r="N1216" s="530"/>
      <c r="O1216" s="530"/>
      <c r="P1216" s="544"/>
      <c r="Q1216" s="531"/>
    </row>
    <row r="1217" spans="1:17" ht="14.4" customHeight="1" x14ac:dyDescent="0.3">
      <c r="A1217" s="525" t="s">
        <v>2793</v>
      </c>
      <c r="B1217" s="526" t="s">
        <v>2194</v>
      </c>
      <c r="C1217" s="526" t="s">
        <v>2166</v>
      </c>
      <c r="D1217" s="526" t="s">
        <v>2496</v>
      </c>
      <c r="E1217" s="526" t="s">
        <v>2497</v>
      </c>
      <c r="F1217" s="530"/>
      <c r="G1217" s="530"/>
      <c r="H1217" s="530"/>
      <c r="I1217" s="530"/>
      <c r="J1217" s="530"/>
      <c r="K1217" s="530"/>
      <c r="L1217" s="530"/>
      <c r="M1217" s="530"/>
      <c r="N1217" s="530">
        <v>4</v>
      </c>
      <c r="O1217" s="530">
        <v>35441.56</v>
      </c>
      <c r="P1217" s="544"/>
      <c r="Q1217" s="531">
        <v>8860.39</v>
      </c>
    </row>
    <row r="1218" spans="1:17" ht="14.4" customHeight="1" x14ac:dyDescent="0.3">
      <c r="A1218" s="525" t="s">
        <v>2793</v>
      </c>
      <c r="B1218" s="526" t="s">
        <v>2194</v>
      </c>
      <c r="C1218" s="526" t="s">
        <v>2175</v>
      </c>
      <c r="D1218" s="526" t="s">
        <v>2243</v>
      </c>
      <c r="E1218" s="526" t="s">
        <v>2244</v>
      </c>
      <c r="F1218" s="530">
        <v>5</v>
      </c>
      <c r="G1218" s="530">
        <v>1035</v>
      </c>
      <c r="H1218" s="530"/>
      <c r="I1218" s="530">
        <v>207</v>
      </c>
      <c r="J1218" s="530"/>
      <c r="K1218" s="530"/>
      <c r="L1218" s="530"/>
      <c r="M1218" s="530"/>
      <c r="N1218" s="530">
        <v>4</v>
      </c>
      <c r="O1218" s="530">
        <v>852</v>
      </c>
      <c r="P1218" s="544"/>
      <c r="Q1218" s="531">
        <v>213</v>
      </c>
    </row>
    <row r="1219" spans="1:17" ht="14.4" customHeight="1" x14ac:dyDescent="0.3">
      <c r="A1219" s="525" t="s">
        <v>2793</v>
      </c>
      <c r="B1219" s="526" t="s">
        <v>2194</v>
      </c>
      <c r="C1219" s="526" t="s">
        <v>2175</v>
      </c>
      <c r="D1219" s="526" t="s">
        <v>2245</v>
      </c>
      <c r="E1219" s="526" t="s">
        <v>2246</v>
      </c>
      <c r="F1219" s="530">
        <v>8</v>
      </c>
      <c r="G1219" s="530">
        <v>1208</v>
      </c>
      <c r="H1219" s="530">
        <v>3.8967741935483873</v>
      </c>
      <c r="I1219" s="530">
        <v>151</v>
      </c>
      <c r="J1219" s="530">
        <v>2</v>
      </c>
      <c r="K1219" s="530">
        <v>310</v>
      </c>
      <c r="L1219" s="530">
        <v>1</v>
      </c>
      <c r="M1219" s="530">
        <v>155</v>
      </c>
      <c r="N1219" s="530">
        <v>4</v>
      </c>
      <c r="O1219" s="530">
        <v>620</v>
      </c>
      <c r="P1219" s="544">
        <v>2</v>
      </c>
      <c r="Q1219" s="531">
        <v>155</v>
      </c>
    </row>
    <row r="1220" spans="1:17" ht="14.4" customHeight="1" x14ac:dyDescent="0.3">
      <c r="A1220" s="525" t="s">
        <v>2793</v>
      </c>
      <c r="B1220" s="526" t="s">
        <v>2194</v>
      </c>
      <c r="C1220" s="526" t="s">
        <v>2175</v>
      </c>
      <c r="D1220" s="526" t="s">
        <v>2249</v>
      </c>
      <c r="E1220" s="526" t="s">
        <v>2250</v>
      </c>
      <c r="F1220" s="530"/>
      <c r="G1220" s="530"/>
      <c r="H1220" s="530"/>
      <c r="I1220" s="530"/>
      <c r="J1220" s="530"/>
      <c r="K1220" s="530"/>
      <c r="L1220" s="530"/>
      <c r="M1220" s="530"/>
      <c r="N1220" s="530">
        <v>2</v>
      </c>
      <c r="O1220" s="530">
        <v>256</v>
      </c>
      <c r="P1220" s="544"/>
      <c r="Q1220" s="531">
        <v>128</v>
      </c>
    </row>
    <row r="1221" spans="1:17" ht="14.4" customHeight="1" x14ac:dyDescent="0.3">
      <c r="A1221" s="525" t="s">
        <v>2793</v>
      </c>
      <c r="B1221" s="526" t="s">
        <v>2194</v>
      </c>
      <c r="C1221" s="526" t="s">
        <v>2175</v>
      </c>
      <c r="D1221" s="526" t="s">
        <v>2251</v>
      </c>
      <c r="E1221" s="526" t="s">
        <v>2252</v>
      </c>
      <c r="F1221" s="530">
        <v>1</v>
      </c>
      <c r="G1221" s="530">
        <v>219</v>
      </c>
      <c r="H1221" s="530"/>
      <c r="I1221" s="530">
        <v>219</v>
      </c>
      <c r="J1221" s="530"/>
      <c r="K1221" s="530"/>
      <c r="L1221" s="530"/>
      <c r="M1221" s="530"/>
      <c r="N1221" s="530">
        <v>3</v>
      </c>
      <c r="O1221" s="530">
        <v>669</v>
      </c>
      <c r="P1221" s="544"/>
      <c r="Q1221" s="531">
        <v>223</v>
      </c>
    </row>
    <row r="1222" spans="1:17" ht="14.4" customHeight="1" x14ac:dyDescent="0.3">
      <c r="A1222" s="525" t="s">
        <v>2793</v>
      </c>
      <c r="B1222" s="526" t="s">
        <v>2194</v>
      </c>
      <c r="C1222" s="526" t="s">
        <v>2175</v>
      </c>
      <c r="D1222" s="526" t="s">
        <v>2257</v>
      </c>
      <c r="E1222" s="526" t="s">
        <v>2258</v>
      </c>
      <c r="F1222" s="530">
        <v>4</v>
      </c>
      <c r="G1222" s="530">
        <v>884</v>
      </c>
      <c r="H1222" s="530"/>
      <c r="I1222" s="530">
        <v>221</v>
      </c>
      <c r="J1222" s="530"/>
      <c r="K1222" s="530"/>
      <c r="L1222" s="530"/>
      <c r="M1222" s="530"/>
      <c r="N1222" s="530">
        <v>4</v>
      </c>
      <c r="O1222" s="530">
        <v>900</v>
      </c>
      <c r="P1222" s="544"/>
      <c r="Q1222" s="531">
        <v>225</v>
      </c>
    </row>
    <row r="1223" spans="1:17" ht="14.4" customHeight="1" x14ac:dyDescent="0.3">
      <c r="A1223" s="525" t="s">
        <v>2793</v>
      </c>
      <c r="B1223" s="526" t="s">
        <v>2194</v>
      </c>
      <c r="C1223" s="526" t="s">
        <v>2175</v>
      </c>
      <c r="D1223" s="526" t="s">
        <v>2259</v>
      </c>
      <c r="E1223" s="526" t="s">
        <v>2260</v>
      </c>
      <c r="F1223" s="530">
        <v>1</v>
      </c>
      <c r="G1223" s="530">
        <v>613</v>
      </c>
      <c r="H1223" s="530">
        <v>0.98080000000000001</v>
      </c>
      <c r="I1223" s="530">
        <v>613</v>
      </c>
      <c r="J1223" s="530">
        <v>1</v>
      </c>
      <c r="K1223" s="530">
        <v>625</v>
      </c>
      <c r="L1223" s="530">
        <v>1</v>
      </c>
      <c r="M1223" s="530">
        <v>625</v>
      </c>
      <c r="N1223" s="530">
        <v>1</v>
      </c>
      <c r="O1223" s="530">
        <v>626</v>
      </c>
      <c r="P1223" s="544">
        <v>1.0016</v>
      </c>
      <c r="Q1223" s="531">
        <v>626</v>
      </c>
    </row>
    <row r="1224" spans="1:17" ht="14.4" customHeight="1" x14ac:dyDescent="0.3">
      <c r="A1224" s="525" t="s">
        <v>2793</v>
      </c>
      <c r="B1224" s="526" t="s">
        <v>2194</v>
      </c>
      <c r="C1224" s="526" t="s">
        <v>2175</v>
      </c>
      <c r="D1224" s="526" t="s">
        <v>2502</v>
      </c>
      <c r="E1224" s="526" t="s">
        <v>2503</v>
      </c>
      <c r="F1224" s="530"/>
      <c r="G1224" s="530"/>
      <c r="H1224" s="530"/>
      <c r="I1224" s="530"/>
      <c r="J1224" s="530">
        <v>1</v>
      </c>
      <c r="K1224" s="530">
        <v>4164</v>
      </c>
      <c r="L1224" s="530">
        <v>1</v>
      </c>
      <c r="M1224" s="530">
        <v>4164</v>
      </c>
      <c r="N1224" s="530">
        <v>1</v>
      </c>
      <c r="O1224" s="530">
        <v>4164</v>
      </c>
      <c r="P1224" s="544">
        <v>1</v>
      </c>
      <c r="Q1224" s="531">
        <v>4164</v>
      </c>
    </row>
    <row r="1225" spans="1:17" ht="14.4" customHeight="1" x14ac:dyDescent="0.3">
      <c r="A1225" s="525" t="s">
        <v>2793</v>
      </c>
      <c r="B1225" s="526" t="s">
        <v>2194</v>
      </c>
      <c r="C1225" s="526" t="s">
        <v>2175</v>
      </c>
      <c r="D1225" s="526" t="s">
        <v>2504</v>
      </c>
      <c r="E1225" s="526" t="s">
        <v>2505</v>
      </c>
      <c r="F1225" s="530">
        <v>1</v>
      </c>
      <c r="G1225" s="530">
        <v>279</v>
      </c>
      <c r="H1225" s="530"/>
      <c r="I1225" s="530">
        <v>279</v>
      </c>
      <c r="J1225" s="530"/>
      <c r="K1225" s="530"/>
      <c r="L1225" s="530"/>
      <c r="M1225" s="530"/>
      <c r="N1225" s="530"/>
      <c r="O1225" s="530"/>
      <c r="P1225" s="544"/>
      <c r="Q1225" s="531"/>
    </row>
    <row r="1226" spans="1:17" ht="14.4" customHeight="1" x14ac:dyDescent="0.3">
      <c r="A1226" s="525" t="s">
        <v>2793</v>
      </c>
      <c r="B1226" s="526" t="s">
        <v>2194</v>
      </c>
      <c r="C1226" s="526" t="s">
        <v>2175</v>
      </c>
      <c r="D1226" s="526" t="s">
        <v>2508</v>
      </c>
      <c r="E1226" s="526" t="s">
        <v>2509</v>
      </c>
      <c r="F1226" s="530">
        <v>1</v>
      </c>
      <c r="G1226" s="530">
        <v>1527</v>
      </c>
      <c r="H1226" s="530">
        <v>0.24238095238095239</v>
      </c>
      <c r="I1226" s="530">
        <v>1527</v>
      </c>
      <c r="J1226" s="530">
        <v>4</v>
      </c>
      <c r="K1226" s="530">
        <v>6300</v>
      </c>
      <c r="L1226" s="530">
        <v>1</v>
      </c>
      <c r="M1226" s="530">
        <v>1575</v>
      </c>
      <c r="N1226" s="530">
        <v>6</v>
      </c>
      <c r="O1226" s="530">
        <v>9450</v>
      </c>
      <c r="P1226" s="544">
        <v>1.5</v>
      </c>
      <c r="Q1226" s="531">
        <v>1575</v>
      </c>
    </row>
    <row r="1227" spans="1:17" ht="14.4" customHeight="1" x14ac:dyDescent="0.3">
      <c r="A1227" s="525" t="s">
        <v>2793</v>
      </c>
      <c r="B1227" s="526" t="s">
        <v>2194</v>
      </c>
      <c r="C1227" s="526" t="s">
        <v>2175</v>
      </c>
      <c r="D1227" s="526" t="s">
        <v>2512</v>
      </c>
      <c r="E1227" s="526" t="s">
        <v>2513</v>
      </c>
      <c r="F1227" s="530">
        <v>3</v>
      </c>
      <c r="G1227" s="530">
        <v>11472</v>
      </c>
      <c r="H1227" s="530">
        <v>0.74300518134715021</v>
      </c>
      <c r="I1227" s="530">
        <v>3824</v>
      </c>
      <c r="J1227" s="530">
        <v>4</v>
      </c>
      <c r="K1227" s="530">
        <v>15440</v>
      </c>
      <c r="L1227" s="530">
        <v>1</v>
      </c>
      <c r="M1227" s="530">
        <v>3860</v>
      </c>
      <c r="N1227" s="530">
        <v>3</v>
      </c>
      <c r="O1227" s="530">
        <v>11580</v>
      </c>
      <c r="P1227" s="544">
        <v>0.75</v>
      </c>
      <c r="Q1227" s="531">
        <v>3860</v>
      </c>
    </row>
    <row r="1228" spans="1:17" ht="14.4" customHeight="1" x14ac:dyDescent="0.3">
      <c r="A1228" s="525" t="s">
        <v>2793</v>
      </c>
      <c r="B1228" s="526" t="s">
        <v>2194</v>
      </c>
      <c r="C1228" s="526" t="s">
        <v>2175</v>
      </c>
      <c r="D1228" s="526" t="s">
        <v>2285</v>
      </c>
      <c r="E1228" s="526" t="s">
        <v>2286</v>
      </c>
      <c r="F1228" s="530">
        <v>15</v>
      </c>
      <c r="G1228" s="530">
        <v>76140</v>
      </c>
      <c r="H1228" s="530">
        <v>2.9528795811518322</v>
      </c>
      <c r="I1228" s="530">
        <v>5076</v>
      </c>
      <c r="J1228" s="530">
        <v>5</v>
      </c>
      <c r="K1228" s="530">
        <v>25785</v>
      </c>
      <c r="L1228" s="530">
        <v>1</v>
      </c>
      <c r="M1228" s="530">
        <v>5157</v>
      </c>
      <c r="N1228" s="530">
        <v>8</v>
      </c>
      <c r="O1228" s="530">
        <v>41256</v>
      </c>
      <c r="P1228" s="544">
        <v>1.6</v>
      </c>
      <c r="Q1228" s="531">
        <v>5157</v>
      </c>
    </row>
    <row r="1229" spans="1:17" ht="14.4" customHeight="1" x14ac:dyDescent="0.3">
      <c r="A1229" s="525" t="s">
        <v>2793</v>
      </c>
      <c r="B1229" s="526" t="s">
        <v>2194</v>
      </c>
      <c r="C1229" s="526" t="s">
        <v>2175</v>
      </c>
      <c r="D1229" s="526" t="s">
        <v>2289</v>
      </c>
      <c r="E1229" s="526" t="s">
        <v>2290</v>
      </c>
      <c r="F1229" s="530">
        <v>1</v>
      </c>
      <c r="G1229" s="530">
        <v>5516</v>
      </c>
      <c r="H1229" s="530">
        <v>0.9814946619217082</v>
      </c>
      <c r="I1229" s="530">
        <v>5516</v>
      </c>
      <c r="J1229" s="530">
        <v>1</v>
      </c>
      <c r="K1229" s="530">
        <v>5620</v>
      </c>
      <c r="L1229" s="530">
        <v>1</v>
      </c>
      <c r="M1229" s="530">
        <v>5620</v>
      </c>
      <c r="N1229" s="530">
        <v>2</v>
      </c>
      <c r="O1229" s="530">
        <v>11240</v>
      </c>
      <c r="P1229" s="544">
        <v>2</v>
      </c>
      <c r="Q1229" s="531">
        <v>5620</v>
      </c>
    </row>
    <row r="1230" spans="1:17" ht="14.4" customHeight="1" x14ac:dyDescent="0.3">
      <c r="A1230" s="525" t="s">
        <v>2793</v>
      </c>
      <c r="B1230" s="526" t="s">
        <v>2194</v>
      </c>
      <c r="C1230" s="526" t="s">
        <v>2175</v>
      </c>
      <c r="D1230" s="526" t="s">
        <v>2295</v>
      </c>
      <c r="E1230" s="526" t="s">
        <v>2296</v>
      </c>
      <c r="F1230" s="530">
        <v>78</v>
      </c>
      <c r="G1230" s="530">
        <v>13650</v>
      </c>
      <c r="H1230" s="530">
        <v>1.2853107344632768</v>
      </c>
      <c r="I1230" s="530">
        <v>175</v>
      </c>
      <c r="J1230" s="530">
        <v>60</v>
      </c>
      <c r="K1230" s="530">
        <v>10620</v>
      </c>
      <c r="L1230" s="530">
        <v>1</v>
      </c>
      <c r="M1230" s="530">
        <v>177</v>
      </c>
      <c r="N1230" s="530">
        <v>72</v>
      </c>
      <c r="O1230" s="530">
        <v>12744</v>
      </c>
      <c r="P1230" s="544">
        <v>1.2</v>
      </c>
      <c r="Q1230" s="531">
        <v>177</v>
      </c>
    </row>
    <row r="1231" spans="1:17" ht="14.4" customHeight="1" x14ac:dyDescent="0.3">
      <c r="A1231" s="525" t="s">
        <v>2793</v>
      </c>
      <c r="B1231" s="526" t="s">
        <v>2194</v>
      </c>
      <c r="C1231" s="526" t="s">
        <v>2175</v>
      </c>
      <c r="D1231" s="526" t="s">
        <v>2297</v>
      </c>
      <c r="E1231" s="526" t="s">
        <v>2298</v>
      </c>
      <c r="F1231" s="530">
        <v>31</v>
      </c>
      <c r="G1231" s="530">
        <v>62031</v>
      </c>
      <c r="H1231" s="530">
        <v>1.2115429687499999</v>
      </c>
      <c r="I1231" s="530">
        <v>2001</v>
      </c>
      <c r="J1231" s="530">
        <v>25</v>
      </c>
      <c r="K1231" s="530">
        <v>51200</v>
      </c>
      <c r="L1231" s="530">
        <v>1</v>
      </c>
      <c r="M1231" s="530">
        <v>2048</v>
      </c>
      <c r="N1231" s="530">
        <v>18</v>
      </c>
      <c r="O1231" s="530">
        <v>36882</v>
      </c>
      <c r="P1231" s="544">
        <v>0.72035156249999999</v>
      </c>
      <c r="Q1231" s="531">
        <v>2049</v>
      </c>
    </row>
    <row r="1232" spans="1:17" ht="14.4" customHeight="1" x14ac:dyDescent="0.3">
      <c r="A1232" s="525" t="s">
        <v>2793</v>
      </c>
      <c r="B1232" s="526" t="s">
        <v>2194</v>
      </c>
      <c r="C1232" s="526" t="s">
        <v>2175</v>
      </c>
      <c r="D1232" s="526" t="s">
        <v>2303</v>
      </c>
      <c r="E1232" s="526" t="s">
        <v>2304</v>
      </c>
      <c r="F1232" s="530">
        <v>3</v>
      </c>
      <c r="G1232" s="530">
        <v>8088</v>
      </c>
      <c r="H1232" s="530">
        <v>2.9561403508771931</v>
      </c>
      <c r="I1232" s="530">
        <v>2696</v>
      </c>
      <c r="J1232" s="530">
        <v>1</v>
      </c>
      <c r="K1232" s="530">
        <v>2736</v>
      </c>
      <c r="L1232" s="530">
        <v>1</v>
      </c>
      <c r="M1232" s="530">
        <v>2736</v>
      </c>
      <c r="N1232" s="530">
        <v>2</v>
      </c>
      <c r="O1232" s="530">
        <v>5474</v>
      </c>
      <c r="P1232" s="544">
        <v>2.0007309941520468</v>
      </c>
      <c r="Q1232" s="531">
        <v>2737</v>
      </c>
    </row>
    <row r="1233" spans="1:17" ht="14.4" customHeight="1" x14ac:dyDescent="0.3">
      <c r="A1233" s="525" t="s">
        <v>2793</v>
      </c>
      <c r="B1233" s="526" t="s">
        <v>2194</v>
      </c>
      <c r="C1233" s="526" t="s">
        <v>2175</v>
      </c>
      <c r="D1233" s="526" t="s">
        <v>2305</v>
      </c>
      <c r="E1233" s="526" t="s">
        <v>2306</v>
      </c>
      <c r="F1233" s="530"/>
      <c r="G1233" s="530"/>
      <c r="H1233" s="530"/>
      <c r="I1233" s="530"/>
      <c r="J1233" s="530">
        <v>1</v>
      </c>
      <c r="K1233" s="530">
        <v>5269</v>
      </c>
      <c r="L1233" s="530">
        <v>1</v>
      </c>
      <c r="M1233" s="530">
        <v>5269</v>
      </c>
      <c r="N1233" s="530">
        <v>1</v>
      </c>
      <c r="O1233" s="530">
        <v>5269</v>
      </c>
      <c r="P1233" s="544">
        <v>1</v>
      </c>
      <c r="Q1233" s="531">
        <v>5269</v>
      </c>
    </row>
    <row r="1234" spans="1:17" ht="14.4" customHeight="1" x14ac:dyDescent="0.3">
      <c r="A1234" s="525" t="s">
        <v>2793</v>
      </c>
      <c r="B1234" s="526" t="s">
        <v>2194</v>
      </c>
      <c r="C1234" s="526" t="s">
        <v>2175</v>
      </c>
      <c r="D1234" s="526" t="s">
        <v>2309</v>
      </c>
      <c r="E1234" s="526" t="s">
        <v>2310</v>
      </c>
      <c r="F1234" s="530">
        <v>1</v>
      </c>
      <c r="G1234" s="530">
        <v>662</v>
      </c>
      <c r="H1234" s="530"/>
      <c r="I1234" s="530">
        <v>662</v>
      </c>
      <c r="J1234" s="530"/>
      <c r="K1234" s="530"/>
      <c r="L1234" s="530"/>
      <c r="M1234" s="530"/>
      <c r="N1234" s="530"/>
      <c r="O1234" s="530"/>
      <c r="P1234" s="544"/>
      <c r="Q1234" s="531"/>
    </row>
    <row r="1235" spans="1:17" ht="14.4" customHeight="1" x14ac:dyDescent="0.3">
      <c r="A1235" s="525" t="s">
        <v>2793</v>
      </c>
      <c r="B1235" s="526" t="s">
        <v>2194</v>
      </c>
      <c r="C1235" s="526" t="s">
        <v>2175</v>
      </c>
      <c r="D1235" s="526" t="s">
        <v>2315</v>
      </c>
      <c r="E1235" s="526" t="s">
        <v>2316</v>
      </c>
      <c r="F1235" s="530"/>
      <c r="G1235" s="530"/>
      <c r="H1235" s="530"/>
      <c r="I1235" s="530"/>
      <c r="J1235" s="530"/>
      <c r="K1235" s="530"/>
      <c r="L1235" s="530"/>
      <c r="M1235" s="530"/>
      <c r="N1235" s="530">
        <v>1</v>
      </c>
      <c r="O1235" s="530">
        <v>199</v>
      </c>
      <c r="P1235" s="544"/>
      <c r="Q1235" s="531">
        <v>199</v>
      </c>
    </row>
    <row r="1236" spans="1:17" ht="14.4" customHeight="1" x14ac:dyDescent="0.3">
      <c r="A1236" s="525" t="s">
        <v>2793</v>
      </c>
      <c r="B1236" s="526" t="s">
        <v>2194</v>
      </c>
      <c r="C1236" s="526" t="s">
        <v>2175</v>
      </c>
      <c r="D1236" s="526" t="s">
        <v>2317</v>
      </c>
      <c r="E1236" s="526" t="s">
        <v>2318</v>
      </c>
      <c r="F1236" s="530">
        <v>3</v>
      </c>
      <c r="G1236" s="530">
        <v>600</v>
      </c>
      <c r="H1236" s="530"/>
      <c r="I1236" s="530">
        <v>200</v>
      </c>
      <c r="J1236" s="530"/>
      <c r="K1236" s="530"/>
      <c r="L1236" s="530"/>
      <c r="M1236" s="530"/>
      <c r="N1236" s="530">
        <v>3</v>
      </c>
      <c r="O1236" s="530">
        <v>612</v>
      </c>
      <c r="P1236" s="544"/>
      <c r="Q1236" s="531">
        <v>204</v>
      </c>
    </row>
    <row r="1237" spans="1:17" ht="14.4" customHeight="1" x14ac:dyDescent="0.3">
      <c r="A1237" s="525" t="s">
        <v>2793</v>
      </c>
      <c r="B1237" s="526" t="s">
        <v>2194</v>
      </c>
      <c r="C1237" s="526" t="s">
        <v>2175</v>
      </c>
      <c r="D1237" s="526" t="s">
        <v>2319</v>
      </c>
      <c r="E1237" s="526" t="s">
        <v>2320</v>
      </c>
      <c r="F1237" s="530">
        <v>4</v>
      </c>
      <c r="G1237" s="530">
        <v>1672</v>
      </c>
      <c r="H1237" s="530">
        <v>0.39248826291079814</v>
      </c>
      <c r="I1237" s="530">
        <v>418</v>
      </c>
      <c r="J1237" s="530">
        <v>10</v>
      </c>
      <c r="K1237" s="530">
        <v>4260</v>
      </c>
      <c r="L1237" s="530">
        <v>1</v>
      </c>
      <c r="M1237" s="530">
        <v>426</v>
      </c>
      <c r="N1237" s="530">
        <v>27</v>
      </c>
      <c r="O1237" s="530">
        <v>11502</v>
      </c>
      <c r="P1237" s="544">
        <v>2.7</v>
      </c>
      <c r="Q1237" s="531">
        <v>426</v>
      </c>
    </row>
    <row r="1238" spans="1:17" ht="14.4" customHeight="1" x14ac:dyDescent="0.3">
      <c r="A1238" s="525" t="s">
        <v>2793</v>
      </c>
      <c r="B1238" s="526" t="s">
        <v>2194</v>
      </c>
      <c r="C1238" s="526" t="s">
        <v>2175</v>
      </c>
      <c r="D1238" s="526" t="s">
        <v>2323</v>
      </c>
      <c r="E1238" s="526" t="s">
        <v>2324</v>
      </c>
      <c r="F1238" s="530"/>
      <c r="G1238" s="530"/>
      <c r="H1238" s="530"/>
      <c r="I1238" s="530"/>
      <c r="J1238" s="530"/>
      <c r="K1238" s="530"/>
      <c r="L1238" s="530"/>
      <c r="M1238" s="530"/>
      <c r="N1238" s="530">
        <v>1</v>
      </c>
      <c r="O1238" s="530">
        <v>163</v>
      </c>
      <c r="P1238" s="544"/>
      <c r="Q1238" s="531">
        <v>163</v>
      </c>
    </row>
    <row r="1239" spans="1:17" ht="14.4" customHeight="1" x14ac:dyDescent="0.3">
      <c r="A1239" s="525" t="s">
        <v>2793</v>
      </c>
      <c r="B1239" s="526" t="s">
        <v>2194</v>
      </c>
      <c r="C1239" s="526" t="s">
        <v>2175</v>
      </c>
      <c r="D1239" s="526" t="s">
        <v>2325</v>
      </c>
      <c r="E1239" s="526" t="s">
        <v>2326</v>
      </c>
      <c r="F1239" s="530">
        <v>1</v>
      </c>
      <c r="G1239" s="530">
        <v>428</v>
      </c>
      <c r="H1239" s="530">
        <v>0.98165137614678899</v>
      </c>
      <c r="I1239" s="530">
        <v>428</v>
      </c>
      <c r="J1239" s="530">
        <v>1</v>
      </c>
      <c r="K1239" s="530">
        <v>436</v>
      </c>
      <c r="L1239" s="530">
        <v>1</v>
      </c>
      <c r="M1239" s="530">
        <v>436</v>
      </c>
      <c r="N1239" s="530"/>
      <c r="O1239" s="530"/>
      <c r="P1239" s="544"/>
      <c r="Q1239" s="531"/>
    </row>
    <row r="1240" spans="1:17" ht="14.4" customHeight="1" x14ac:dyDescent="0.3">
      <c r="A1240" s="525" t="s">
        <v>2793</v>
      </c>
      <c r="B1240" s="526" t="s">
        <v>2194</v>
      </c>
      <c r="C1240" s="526" t="s">
        <v>2175</v>
      </c>
      <c r="D1240" s="526" t="s">
        <v>2327</v>
      </c>
      <c r="E1240" s="526" t="s">
        <v>2328</v>
      </c>
      <c r="F1240" s="530">
        <v>33</v>
      </c>
      <c r="G1240" s="530">
        <v>70059</v>
      </c>
      <c r="H1240" s="530">
        <v>1.2509642168416542</v>
      </c>
      <c r="I1240" s="530">
        <v>2123</v>
      </c>
      <c r="J1240" s="530">
        <v>26</v>
      </c>
      <c r="K1240" s="530">
        <v>56004</v>
      </c>
      <c r="L1240" s="530">
        <v>1</v>
      </c>
      <c r="M1240" s="530">
        <v>2154</v>
      </c>
      <c r="N1240" s="530">
        <v>25</v>
      </c>
      <c r="O1240" s="530">
        <v>53875</v>
      </c>
      <c r="P1240" s="544">
        <v>0.96198485822441249</v>
      </c>
      <c r="Q1240" s="531">
        <v>2155</v>
      </c>
    </row>
    <row r="1241" spans="1:17" ht="14.4" customHeight="1" x14ac:dyDescent="0.3">
      <c r="A1241" s="525" t="s">
        <v>2793</v>
      </c>
      <c r="B1241" s="526" t="s">
        <v>2194</v>
      </c>
      <c r="C1241" s="526" t="s">
        <v>2175</v>
      </c>
      <c r="D1241" s="526" t="s">
        <v>2524</v>
      </c>
      <c r="E1241" s="526" t="s">
        <v>2513</v>
      </c>
      <c r="F1241" s="530">
        <v>4</v>
      </c>
      <c r="G1241" s="530">
        <v>7476</v>
      </c>
      <c r="H1241" s="530">
        <v>0.98993644067796616</v>
      </c>
      <c r="I1241" s="530">
        <v>1869</v>
      </c>
      <c r="J1241" s="530">
        <v>4</v>
      </c>
      <c r="K1241" s="530">
        <v>7552</v>
      </c>
      <c r="L1241" s="530">
        <v>1</v>
      </c>
      <c r="M1241" s="530">
        <v>1888</v>
      </c>
      <c r="N1241" s="530">
        <v>4</v>
      </c>
      <c r="O1241" s="530">
        <v>7556</v>
      </c>
      <c r="P1241" s="544">
        <v>1.0005296610169492</v>
      </c>
      <c r="Q1241" s="531">
        <v>1889</v>
      </c>
    </row>
    <row r="1242" spans="1:17" ht="14.4" customHeight="1" x14ac:dyDescent="0.3">
      <c r="A1242" s="525" t="s">
        <v>2793</v>
      </c>
      <c r="B1242" s="526" t="s">
        <v>2194</v>
      </c>
      <c r="C1242" s="526" t="s">
        <v>2175</v>
      </c>
      <c r="D1242" s="526" t="s">
        <v>2335</v>
      </c>
      <c r="E1242" s="526" t="s">
        <v>2336</v>
      </c>
      <c r="F1242" s="530">
        <v>2</v>
      </c>
      <c r="G1242" s="530">
        <v>16798</v>
      </c>
      <c r="H1242" s="530">
        <v>0.99290696299799031</v>
      </c>
      <c r="I1242" s="530">
        <v>8399</v>
      </c>
      <c r="J1242" s="530">
        <v>2</v>
      </c>
      <c r="K1242" s="530">
        <v>16918</v>
      </c>
      <c r="L1242" s="530">
        <v>1</v>
      </c>
      <c r="M1242" s="530">
        <v>8459</v>
      </c>
      <c r="N1242" s="530">
        <v>3</v>
      </c>
      <c r="O1242" s="530">
        <v>25380</v>
      </c>
      <c r="P1242" s="544">
        <v>1.5001773259250502</v>
      </c>
      <c r="Q1242" s="531">
        <v>8460</v>
      </c>
    </row>
    <row r="1243" spans="1:17" ht="14.4" customHeight="1" x14ac:dyDescent="0.3">
      <c r="A1243" s="525" t="s">
        <v>2793</v>
      </c>
      <c r="B1243" s="526" t="s">
        <v>2194</v>
      </c>
      <c r="C1243" s="526" t="s">
        <v>2175</v>
      </c>
      <c r="D1243" s="526" t="s">
        <v>2343</v>
      </c>
      <c r="E1243" s="526" t="s">
        <v>2344</v>
      </c>
      <c r="F1243" s="530"/>
      <c r="G1243" s="530"/>
      <c r="H1243" s="530"/>
      <c r="I1243" s="530"/>
      <c r="J1243" s="530">
        <v>1</v>
      </c>
      <c r="K1243" s="530">
        <v>373</v>
      </c>
      <c r="L1243" s="530">
        <v>1</v>
      </c>
      <c r="M1243" s="530">
        <v>373</v>
      </c>
      <c r="N1243" s="530"/>
      <c r="O1243" s="530"/>
      <c r="P1243" s="544"/>
      <c r="Q1243" s="531"/>
    </row>
    <row r="1244" spans="1:17" ht="14.4" customHeight="1" x14ac:dyDescent="0.3">
      <c r="A1244" s="525" t="s">
        <v>2796</v>
      </c>
      <c r="B1244" s="526" t="s">
        <v>2194</v>
      </c>
      <c r="C1244" s="526" t="s">
        <v>2164</v>
      </c>
      <c r="D1244" s="526" t="s">
        <v>2195</v>
      </c>
      <c r="E1244" s="526" t="s">
        <v>603</v>
      </c>
      <c r="F1244" s="530">
        <v>0.5</v>
      </c>
      <c r="G1244" s="530">
        <v>855.63</v>
      </c>
      <c r="H1244" s="530"/>
      <c r="I1244" s="530">
        <v>1711.26</v>
      </c>
      <c r="J1244" s="530"/>
      <c r="K1244" s="530"/>
      <c r="L1244" s="530"/>
      <c r="M1244" s="530"/>
      <c r="N1244" s="530"/>
      <c r="O1244" s="530"/>
      <c r="P1244" s="544"/>
      <c r="Q1244" s="531"/>
    </row>
    <row r="1245" spans="1:17" ht="14.4" customHeight="1" x14ac:dyDescent="0.3">
      <c r="A1245" s="525" t="s">
        <v>2796</v>
      </c>
      <c r="B1245" s="526" t="s">
        <v>2194</v>
      </c>
      <c r="C1245" s="526" t="s">
        <v>2164</v>
      </c>
      <c r="D1245" s="526" t="s">
        <v>2200</v>
      </c>
      <c r="E1245" s="526" t="s">
        <v>633</v>
      </c>
      <c r="F1245" s="530">
        <v>0.14000000000000001</v>
      </c>
      <c r="G1245" s="530">
        <v>1384.31</v>
      </c>
      <c r="H1245" s="530"/>
      <c r="I1245" s="530">
        <v>9887.9285714285706</v>
      </c>
      <c r="J1245" s="530"/>
      <c r="K1245" s="530"/>
      <c r="L1245" s="530"/>
      <c r="M1245" s="530"/>
      <c r="N1245" s="530"/>
      <c r="O1245" s="530"/>
      <c r="P1245" s="544"/>
      <c r="Q1245" s="531"/>
    </row>
    <row r="1246" spans="1:17" ht="14.4" customHeight="1" x14ac:dyDescent="0.3">
      <c r="A1246" s="525" t="s">
        <v>2796</v>
      </c>
      <c r="B1246" s="526" t="s">
        <v>2194</v>
      </c>
      <c r="C1246" s="526" t="s">
        <v>2164</v>
      </c>
      <c r="D1246" s="526" t="s">
        <v>2209</v>
      </c>
      <c r="E1246" s="526" t="s">
        <v>607</v>
      </c>
      <c r="F1246" s="530">
        <v>0.25</v>
      </c>
      <c r="G1246" s="530">
        <v>442.7</v>
      </c>
      <c r="H1246" s="530"/>
      <c r="I1246" s="530">
        <v>1770.8</v>
      </c>
      <c r="J1246" s="530"/>
      <c r="K1246" s="530"/>
      <c r="L1246" s="530"/>
      <c r="M1246" s="530"/>
      <c r="N1246" s="530"/>
      <c r="O1246" s="530"/>
      <c r="P1246" s="544"/>
      <c r="Q1246" s="531"/>
    </row>
    <row r="1247" spans="1:17" ht="14.4" customHeight="1" x14ac:dyDescent="0.3">
      <c r="A1247" s="525" t="s">
        <v>2796</v>
      </c>
      <c r="B1247" s="526" t="s">
        <v>2194</v>
      </c>
      <c r="C1247" s="526" t="s">
        <v>2164</v>
      </c>
      <c r="D1247" s="526" t="s">
        <v>2212</v>
      </c>
      <c r="E1247" s="526" t="s">
        <v>607</v>
      </c>
      <c r="F1247" s="530"/>
      <c r="G1247" s="530"/>
      <c r="H1247" s="530"/>
      <c r="I1247" s="530"/>
      <c r="J1247" s="530">
        <v>0.01</v>
      </c>
      <c r="K1247" s="530">
        <v>460.41</v>
      </c>
      <c r="L1247" s="530">
        <v>1</v>
      </c>
      <c r="M1247" s="530">
        <v>46041</v>
      </c>
      <c r="N1247" s="530">
        <v>0.01</v>
      </c>
      <c r="O1247" s="530">
        <v>472.95</v>
      </c>
      <c r="P1247" s="544">
        <v>1.0272365934710366</v>
      </c>
      <c r="Q1247" s="531">
        <v>47295</v>
      </c>
    </row>
    <row r="1248" spans="1:17" ht="14.4" customHeight="1" x14ac:dyDescent="0.3">
      <c r="A1248" s="525" t="s">
        <v>2796</v>
      </c>
      <c r="B1248" s="526" t="s">
        <v>2194</v>
      </c>
      <c r="C1248" s="526" t="s">
        <v>2175</v>
      </c>
      <c r="D1248" s="526" t="s">
        <v>2243</v>
      </c>
      <c r="E1248" s="526" t="s">
        <v>2244</v>
      </c>
      <c r="F1248" s="530">
        <v>7</v>
      </c>
      <c r="G1248" s="530">
        <v>1449</v>
      </c>
      <c r="H1248" s="530">
        <v>6.802816901408451</v>
      </c>
      <c r="I1248" s="530">
        <v>207</v>
      </c>
      <c r="J1248" s="530">
        <v>1</v>
      </c>
      <c r="K1248" s="530">
        <v>213</v>
      </c>
      <c r="L1248" s="530">
        <v>1</v>
      </c>
      <c r="M1248" s="530">
        <v>213</v>
      </c>
      <c r="N1248" s="530">
        <v>3</v>
      </c>
      <c r="O1248" s="530">
        <v>639</v>
      </c>
      <c r="P1248" s="544">
        <v>3</v>
      </c>
      <c r="Q1248" s="531">
        <v>213</v>
      </c>
    </row>
    <row r="1249" spans="1:17" ht="14.4" customHeight="1" x14ac:dyDescent="0.3">
      <c r="A1249" s="525" t="s">
        <v>2796</v>
      </c>
      <c r="B1249" s="526" t="s">
        <v>2194</v>
      </c>
      <c r="C1249" s="526" t="s">
        <v>2175</v>
      </c>
      <c r="D1249" s="526" t="s">
        <v>2245</v>
      </c>
      <c r="E1249" s="526" t="s">
        <v>2246</v>
      </c>
      <c r="F1249" s="530">
        <v>1</v>
      </c>
      <c r="G1249" s="530">
        <v>151</v>
      </c>
      <c r="H1249" s="530"/>
      <c r="I1249" s="530">
        <v>151</v>
      </c>
      <c r="J1249" s="530"/>
      <c r="K1249" s="530"/>
      <c r="L1249" s="530"/>
      <c r="M1249" s="530"/>
      <c r="N1249" s="530">
        <v>1</v>
      </c>
      <c r="O1249" s="530">
        <v>155</v>
      </c>
      <c r="P1249" s="544"/>
      <c r="Q1249" s="531">
        <v>155</v>
      </c>
    </row>
    <row r="1250" spans="1:17" ht="14.4" customHeight="1" x14ac:dyDescent="0.3">
      <c r="A1250" s="525" t="s">
        <v>2796</v>
      </c>
      <c r="B1250" s="526" t="s">
        <v>2194</v>
      </c>
      <c r="C1250" s="526" t="s">
        <v>2175</v>
      </c>
      <c r="D1250" s="526" t="s">
        <v>2249</v>
      </c>
      <c r="E1250" s="526" t="s">
        <v>2250</v>
      </c>
      <c r="F1250" s="530"/>
      <c r="G1250" s="530"/>
      <c r="H1250" s="530"/>
      <c r="I1250" s="530"/>
      <c r="J1250" s="530"/>
      <c r="K1250" s="530"/>
      <c r="L1250" s="530"/>
      <c r="M1250" s="530"/>
      <c r="N1250" s="530">
        <v>4</v>
      </c>
      <c r="O1250" s="530">
        <v>512</v>
      </c>
      <c r="P1250" s="544"/>
      <c r="Q1250" s="531">
        <v>128</v>
      </c>
    </row>
    <row r="1251" spans="1:17" ht="14.4" customHeight="1" x14ac:dyDescent="0.3">
      <c r="A1251" s="525" t="s">
        <v>2796</v>
      </c>
      <c r="B1251" s="526" t="s">
        <v>2194</v>
      </c>
      <c r="C1251" s="526" t="s">
        <v>2175</v>
      </c>
      <c r="D1251" s="526" t="s">
        <v>2251</v>
      </c>
      <c r="E1251" s="526" t="s">
        <v>2252</v>
      </c>
      <c r="F1251" s="530"/>
      <c r="G1251" s="530"/>
      <c r="H1251" s="530"/>
      <c r="I1251" s="530"/>
      <c r="J1251" s="530">
        <v>1</v>
      </c>
      <c r="K1251" s="530">
        <v>223</v>
      </c>
      <c r="L1251" s="530">
        <v>1</v>
      </c>
      <c r="M1251" s="530">
        <v>223</v>
      </c>
      <c r="N1251" s="530"/>
      <c r="O1251" s="530"/>
      <c r="P1251" s="544"/>
      <c r="Q1251" s="531"/>
    </row>
    <row r="1252" spans="1:17" ht="14.4" customHeight="1" x14ac:dyDescent="0.3">
      <c r="A1252" s="525" t="s">
        <v>2796</v>
      </c>
      <c r="B1252" s="526" t="s">
        <v>2194</v>
      </c>
      <c r="C1252" s="526" t="s">
        <v>2175</v>
      </c>
      <c r="D1252" s="526" t="s">
        <v>2502</v>
      </c>
      <c r="E1252" s="526" t="s">
        <v>2503</v>
      </c>
      <c r="F1252" s="530">
        <v>1</v>
      </c>
      <c r="G1252" s="530">
        <v>4139</v>
      </c>
      <c r="H1252" s="530"/>
      <c r="I1252" s="530">
        <v>4139</v>
      </c>
      <c r="J1252" s="530"/>
      <c r="K1252" s="530"/>
      <c r="L1252" s="530"/>
      <c r="M1252" s="530"/>
      <c r="N1252" s="530"/>
      <c r="O1252" s="530"/>
      <c r="P1252" s="544"/>
      <c r="Q1252" s="531"/>
    </row>
    <row r="1253" spans="1:17" ht="14.4" customHeight="1" x14ac:dyDescent="0.3">
      <c r="A1253" s="525" t="s">
        <v>2796</v>
      </c>
      <c r="B1253" s="526" t="s">
        <v>2194</v>
      </c>
      <c r="C1253" s="526" t="s">
        <v>2175</v>
      </c>
      <c r="D1253" s="526" t="s">
        <v>2512</v>
      </c>
      <c r="E1253" s="526" t="s">
        <v>2513</v>
      </c>
      <c r="F1253" s="530">
        <v>1</v>
      </c>
      <c r="G1253" s="530">
        <v>3824</v>
      </c>
      <c r="H1253" s="530"/>
      <c r="I1253" s="530">
        <v>3824</v>
      </c>
      <c r="J1253" s="530"/>
      <c r="K1253" s="530"/>
      <c r="L1253" s="530"/>
      <c r="M1253" s="530"/>
      <c r="N1253" s="530"/>
      <c r="O1253" s="530"/>
      <c r="P1253" s="544"/>
      <c r="Q1253" s="531"/>
    </row>
    <row r="1254" spans="1:17" ht="14.4" customHeight="1" x14ac:dyDescent="0.3">
      <c r="A1254" s="525" t="s">
        <v>2796</v>
      </c>
      <c r="B1254" s="526" t="s">
        <v>2194</v>
      </c>
      <c r="C1254" s="526" t="s">
        <v>2175</v>
      </c>
      <c r="D1254" s="526" t="s">
        <v>2285</v>
      </c>
      <c r="E1254" s="526" t="s">
        <v>2286</v>
      </c>
      <c r="F1254" s="530">
        <v>2</v>
      </c>
      <c r="G1254" s="530">
        <v>10152</v>
      </c>
      <c r="H1254" s="530">
        <v>0.98429319371727753</v>
      </c>
      <c r="I1254" s="530">
        <v>5076</v>
      </c>
      <c r="J1254" s="530">
        <v>2</v>
      </c>
      <c r="K1254" s="530">
        <v>10314</v>
      </c>
      <c r="L1254" s="530">
        <v>1</v>
      </c>
      <c r="M1254" s="530">
        <v>5157</v>
      </c>
      <c r="N1254" s="530"/>
      <c r="O1254" s="530"/>
      <c r="P1254" s="544"/>
      <c r="Q1254" s="531"/>
    </row>
    <row r="1255" spans="1:17" ht="14.4" customHeight="1" x14ac:dyDescent="0.3">
      <c r="A1255" s="525" t="s">
        <v>2796</v>
      </c>
      <c r="B1255" s="526" t="s">
        <v>2194</v>
      </c>
      <c r="C1255" s="526" t="s">
        <v>2175</v>
      </c>
      <c r="D1255" s="526" t="s">
        <v>2295</v>
      </c>
      <c r="E1255" s="526" t="s">
        <v>2296</v>
      </c>
      <c r="F1255" s="530">
        <v>24</v>
      </c>
      <c r="G1255" s="530">
        <v>4200</v>
      </c>
      <c r="H1255" s="530">
        <v>0.79096045197740117</v>
      </c>
      <c r="I1255" s="530">
        <v>175</v>
      </c>
      <c r="J1255" s="530">
        <v>30</v>
      </c>
      <c r="K1255" s="530">
        <v>5310</v>
      </c>
      <c r="L1255" s="530">
        <v>1</v>
      </c>
      <c r="M1255" s="530">
        <v>177</v>
      </c>
      <c r="N1255" s="530">
        <v>30</v>
      </c>
      <c r="O1255" s="530">
        <v>5310</v>
      </c>
      <c r="P1255" s="544">
        <v>1</v>
      </c>
      <c r="Q1255" s="531">
        <v>177</v>
      </c>
    </row>
    <row r="1256" spans="1:17" ht="14.4" customHeight="1" x14ac:dyDescent="0.3">
      <c r="A1256" s="525" t="s">
        <v>2796</v>
      </c>
      <c r="B1256" s="526" t="s">
        <v>2194</v>
      </c>
      <c r="C1256" s="526" t="s">
        <v>2175</v>
      </c>
      <c r="D1256" s="526" t="s">
        <v>2297</v>
      </c>
      <c r="E1256" s="526" t="s">
        <v>2298</v>
      </c>
      <c r="F1256" s="530">
        <v>5</v>
      </c>
      <c r="G1256" s="530">
        <v>10005</v>
      </c>
      <c r="H1256" s="530">
        <v>0.488525390625</v>
      </c>
      <c r="I1256" s="530">
        <v>2001</v>
      </c>
      <c r="J1256" s="530">
        <v>10</v>
      </c>
      <c r="K1256" s="530">
        <v>20480</v>
      </c>
      <c r="L1256" s="530">
        <v>1</v>
      </c>
      <c r="M1256" s="530">
        <v>2048</v>
      </c>
      <c r="N1256" s="530">
        <v>9</v>
      </c>
      <c r="O1256" s="530">
        <v>18441</v>
      </c>
      <c r="P1256" s="544">
        <v>0.90043945312499996</v>
      </c>
      <c r="Q1256" s="531">
        <v>2049</v>
      </c>
    </row>
    <row r="1257" spans="1:17" ht="14.4" customHeight="1" x14ac:dyDescent="0.3">
      <c r="A1257" s="525" t="s">
        <v>2796</v>
      </c>
      <c r="B1257" s="526" t="s">
        <v>2194</v>
      </c>
      <c r="C1257" s="526" t="s">
        <v>2175</v>
      </c>
      <c r="D1257" s="526" t="s">
        <v>2303</v>
      </c>
      <c r="E1257" s="526" t="s">
        <v>2304</v>
      </c>
      <c r="F1257" s="530">
        <v>1</v>
      </c>
      <c r="G1257" s="530">
        <v>2696</v>
      </c>
      <c r="H1257" s="530"/>
      <c r="I1257" s="530">
        <v>2696</v>
      </c>
      <c r="J1257" s="530"/>
      <c r="K1257" s="530"/>
      <c r="L1257" s="530"/>
      <c r="M1257" s="530"/>
      <c r="N1257" s="530"/>
      <c r="O1257" s="530"/>
      <c r="P1257" s="544"/>
      <c r="Q1257" s="531"/>
    </row>
    <row r="1258" spans="1:17" ht="14.4" customHeight="1" x14ac:dyDescent="0.3">
      <c r="A1258" s="525" t="s">
        <v>2796</v>
      </c>
      <c r="B1258" s="526" t="s">
        <v>2194</v>
      </c>
      <c r="C1258" s="526" t="s">
        <v>2175</v>
      </c>
      <c r="D1258" s="526" t="s">
        <v>2323</v>
      </c>
      <c r="E1258" s="526" t="s">
        <v>2324</v>
      </c>
      <c r="F1258" s="530">
        <v>1</v>
      </c>
      <c r="G1258" s="530">
        <v>159</v>
      </c>
      <c r="H1258" s="530">
        <v>0.97546012269938653</v>
      </c>
      <c r="I1258" s="530">
        <v>159</v>
      </c>
      <c r="J1258" s="530">
        <v>1</v>
      </c>
      <c r="K1258" s="530">
        <v>163</v>
      </c>
      <c r="L1258" s="530">
        <v>1</v>
      </c>
      <c r="M1258" s="530">
        <v>163</v>
      </c>
      <c r="N1258" s="530">
        <v>2</v>
      </c>
      <c r="O1258" s="530">
        <v>326</v>
      </c>
      <c r="P1258" s="544">
        <v>2</v>
      </c>
      <c r="Q1258" s="531">
        <v>163</v>
      </c>
    </row>
    <row r="1259" spans="1:17" ht="14.4" customHeight="1" x14ac:dyDescent="0.3">
      <c r="A1259" s="525" t="s">
        <v>2796</v>
      </c>
      <c r="B1259" s="526" t="s">
        <v>2194</v>
      </c>
      <c r="C1259" s="526" t="s">
        <v>2175</v>
      </c>
      <c r="D1259" s="526" t="s">
        <v>2327</v>
      </c>
      <c r="E1259" s="526" t="s">
        <v>2328</v>
      </c>
      <c r="F1259" s="530">
        <v>1</v>
      </c>
      <c r="G1259" s="530">
        <v>2123</v>
      </c>
      <c r="H1259" s="530">
        <v>0.98560817084493968</v>
      </c>
      <c r="I1259" s="530">
        <v>2123</v>
      </c>
      <c r="J1259" s="530">
        <v>1</v>
      </c>
      <c r="K1259" s="530">
        <v>2154</v>
      </c>
      <c r="L1259" s="530">
        <v>1</v>
      </c>
      <c r="M1259" s="530">
        <v>2154</v>
      </c>
      <c r="N1259" s="530">
        <v>1</v>
      </c>
      <c r="O1259" s="530">
        <v>2155</v>
      </c>
      <c r="P1259" s="544">
        <v>1.0004642525533891</v>
      </c>
      <c r="Q1259" s="531">
        <v>2155</v>
      </c>
    </row>
    <row r="1260" spans="1:17" ht="14.4" customHeight="1" x14ac:dyDescent="0.3">
      <c r="A1260" s="525" t="s">
        <v>2796</v>
      </c>
      <c r="B1260" s="526" t="s">
        <v>2194</v>
      </c>
      <c r="C1260" s="526" t="s">
        <v>2175</v>
      </c>
      <c r="D1260" s="526" t="s">
        <v>2524</v>
      </c>
      <c r="E1260" s="526" t="s">
        <v>2513</v>
      </c>
      <c r="F1260" s="530">
        <v>2</v>
      </c>
      <c r="G1260" s="530">
        <v>3738</v>
      </c>
      <c r="H1260" s="530"/>
      <c r="I1260" s="530">
        <v>1869</v>
      </c>
      <c r="J1260" s="530"/>
      <c r="K1260" s="530"/>
      <c r="L1260" s="530"/>
      <c r="M1260" s="530"/>
      <c r="N1260" s="530"/>
      <c r="O1260" s="530"/>
      <c r="P1260" s="544"/>
      <c r="Q1260" s="531"/>
    </row>
    <row r="1261" spans="1:17" ht="14.4" customHeight="1" x14ac:dyDescent="0.3">
      <c r="A1261" s="525" t="s">
        <v>2796</v>
      </c>
      <c r="B1261" s="526" t="s">
        <v>2194</v>
      </c>
      <c r="C1261" s="526" t="s">
        <v>2175</v>
      </c>
      <c r="D1261" s="526" t="s">
        <v>2335</v>
      </c>
      <c r="E1261" s="526" t="s">
        <v>2336</v>
      </c>
      <c r="F1261" s="530">
        <v>1</v>
      </c>
      <c r="G1261" s="530">
        <v>8399</v>
      </c>
      <c r="H1261" s="530"/>
      <c r="I1261" s="530">
        <v>8399</v>
      </c>
      <c r="J1261" s="530"/>
      <c r="K1261" s="530"/>
      <c r="L1261" s="530"/>
      <c r="M1261" s="530"/>
      <c r="N1261" s="530"/>
      <c r="O1261" s="530"/>
      <c r="P1261" s="544"/>
      <c r="Q1261" s="531"/>
    </row>
    <row r="1262" spans="1:17" ht="14.4" customHeight="1" x14ac:dyDescent="0.3">
      <c r="A1262" s="525" t="s">
        <v>2797</v>
      </c>
      <c r="B1262" s="526" t="s">
        <v>2163</v>
      </c>
      <c r="C1262" s="526" t="s">
        <v>2175</v>
      </c>
      <c r="D1262" s="526" t="s">
        <v>2182</v>
      </c>
      <c r="E1262" s="526" t="s">
        <v>2183</v>
      </c>
      <c r="F1262" s="530"/>
      <c r="G1262" s="530"/>
      <c r="H1262" s="530"/>
      <c r="I1262" s="530"/>
      <c r="J1262" s="530">
        <v>2</v>
      </c>
      <c r="K1262" s="530">
        <v>262</v>
      </c>
      <c r="L1262" s="530">
        <v>1</v>
      </c>
      <c r="M1262" s="530">
        <v>131</v>
      </c>
      <c r="N1262" s="530"/>
      <c r="O1262" s="530"/>
      <c r="P1262" s="544"/>
      <c r="Q1262" s="531"/>
    </row>
    <row r="1263" spans="1:17" ht="14.4" customHeight="1" x14ac:dyDescent="0.3">
      <c r="A1263" s="525" t="s">
        <v>2797</v>
      </c>
      <c r="B1263" s="526" t="s">
        <v>2163</v>
      </c>
      <c r="C1263" s="526" t="s">
        <v>2175</v>
      </c>
      <c r="D1263" s="526" t="s">
        <v>2190</v>
      </c>
      <c r="E1263" s="526" t="s">
        <v>2191</v>
      </c>
      <c r="F1263" s="530"/>
      <c r="G1263" s="530"/>
      <c r="H1263" s="530"/>
      <c r="I1263" s="530"/>
      <c r="J1263" s="530">
        <v>2</v>
      </c>
      <c r="K1263" s="530">
        <v>1484</v>
      </c>
      <c r="L1263" s="530">
        <v>1</v>
      </c>
      <c r="M1263" s="530">
        <v>742</v>
      </c>
      <c r="N1263" s="530"/>
      <c r="O1263" s="530"/>
      <c r="P1263" s="544"/>
      <c r="Q1263" s="531"/>
    </row>
    <row r="1264" spans="1:17" ht="14.4" customHeight="1" x14ac:dyDescent="0.3">
      <c r="A1264" s="525" t="s">
        <v>2797</v>
      </c>
      <c r="B1264" s="526" t="s">
        <v>2194</v>
      </c>
      <c r="C1264" s="526" t="s">
        <v>2164</v>
      </c>
      <c r="D1264" s="526" t="s">
        <v>2165</v>
      </c>
      <c r="E1264" s="526" t="s">
        <v>603</v>
      </c>
      <c r="F1264" s="530"/>
      <c r="G1264" s="530"/>
      <c r="H1264" s="530"/>
      <c r="I1264" s="530"/>
      <c r="J1264" s="530">
        <v>1</v>
      </c>
      <c r="K1264" s="530">
        <v>855.64</v>
      </c>
      <c r="L1264" s="530">
        <v>1</v>
      </c>
      <c r="M1264" s="530">
        <v>855.64</v>
      </c>
      <c r="N1264" s="530">
        <v>0.05</v>
      </c>
      <c r="O1264" s="530">
        <v>42.78</v>
      </c>
      <c r="P1264" s="544">
        <v>4.9997662568369877E-2</v>
      </c>
      <c r="Q1264" s="531">
        <v>855.6</v>
      </c>
    </row>
    <row r="1265" spans="1:17" ht="14.4" customHeight="1" x14ac:dyDescent="0.3">
      <c r="A1265" s="525" t="s">
        <v>2797</v>
      </c>
      <c r="B1265" s="526" t="s">
        <v>2194</v>
      </c>
      <c r="C1265" s="526" t="s">
        <v>2164</v>
      </c>
      <c r="D1265" s="526" t="s">
        <v>2195</v>
      </c>
      <c r="E1265" s="526" t="s">
        <v>603</v>
      </c>
      <c r="F1265" s="530">
        <v>2</v>
      </c>
      <c r="G1265" s="530">
        <v>3422.52</v>
      </c>
      <c r="H1265" s="530">
        <v>2</v>
      </c>
      <c r="I1265" s="530">
        <v>1711.26</v>
      </c>
      <c r="J1265" s="530">
        <v>1</v>
      </c>
      <c r="K1265" s="530">
        <v>1711.26</v>
      </c>
      <c r="L1265" s="530">
        <v>1</v>
      </c>
      <c r="M1265" s="530">
        <v>1711.26</v>
      </c>
      <c r="N1265" s="530"/>
      <c r="O1265" s="530"/>
      <c r="P1265" s="544"/>
      <c r="Q1265" s="531"/>
    </row>
    <row r="1266" spans="1:17" ht="14.4" customHeight="1" x14ac:dyDescent="0.3">
      <c r="A1266" s="525" t="s">
        <v>2797</v>
      </c>
      <c r="B1266" s="526" t="s">
        <v>2194</v>
      </c>
      <c r="C1266" s="526" t="s">
        <v>2164</v>
      </c>
      <c r="D1266" s="526" t="s">
        <v>2196</v>
      </c>
      <c r="E1266" s="526" t="s">
        <v>690</v>
      </c>
      <c r="F1266" s="530">
        <v>4.05</v>
      </c>
      <c r="G1266" s="530">
        <v>10348.959999999999</v>
      </c>
      <c r="H1266" s="530">
        <v>1.4086177961014796</v>
      </c>
      <c r="I1266" s="530">
        <v>2555.2987654320987</v>
      </c>
      <c r="J1266" s="530">
        <v>2.71</v>
      </c>
      <c r="K1266" s="530">
        <v>7346.8899999999994</v>
      </c>
      <c r="L1266" s="530">
        <v>1</v>
      </c>
      <c r="M1266" s="530">
        <v>2711.0295202952029</v>
      </c>
      <c r="N1266" s="530">
        <v>1.8399999999999999</v>
      </c>
      <c r="O1266" s="530">
        <v>4982.7800000000007</v>
      </c>
      <c r="P1266" s="544">
        <v>0.6782162248243816</v>
      </c>
      <c r="Q1266" s="531">
        <v>2708.0326086956529</v>
      </c>
    </row>
    <row r="1267" spans="1:17" ht="14.4" customHeight="1" x14ac:dyDescent="0.3">
      <c r="A1267" s="525" t="s">
        <v>2797</v>
      </c>
      <c r="B1267" s="526" t="s">
        <v>2194</v>
      </c>
      <c r="C1267" s="526" t="s">
        <v>2164</v>
      </c>
      <c r="D1267" s="526" t="s">
        <v>2197</v>
      </c>
      <c r="E1267" s="526" t="s">
        <v>690</v>
      </c>
      <c r="F1267" s="530">
        <v>0.8</v>
      </c>
      <c r="G1267" s="530">
        <v>5110.6000000000004</v>
      </c>
      <c r="H1267" s="530">
        <v>0.41937670377427549</v>
      </c>
      <c r="I1267" s="530">
        <v>6388.25</v>
      </c>
      <c r="J1267" s="530">
        <v>1.7999999999999998</v>
      </c>
      <c r="K1267" s="530">
        <v>12186.18</v>
      </c>
      <c r="L1267" s="530">
        <v>1</v>
      </c>
      <c r="M1267" s="530">
        <v>6770.1000000000013</v>
      </c>
      <c r="N1267" s="530">
        <v>1.4</v>
      </c>
      <c r="O1267" s="530">
        <v>9478.14</v>
      </c>
      <c r="P1267" s="544">
        <v>0.77777777777777768</v>
      </c>
      <c r="Q1267" s="531">
        <v>6770.1</v>
      </c>
    </row>
    <row r="1268" spans="1:17" ht="14.4" customHeight="1" x14ac:dyDescent="0.3">
      <c r="A1268" s="525" t="s">
        <v>2797</v>
      </c>
      <c r="B1268" s="526" t="s">
        <v>2194</v>
      </c>
      <c r="C1268" s="526" t="s">
        <v>2164</v>
      </c>
      <c r="D1268" s="526" t="s">
        <v>2198</v>
      </c>
      <c r="E1268" s="526" t="s">
        <v>633</v>
      </c>
      <c r="F1268" s="530">
        <v>0.1</v>
      </c>
      <c r="G1268" s="530">
        <v>494.39</v>
      </c>
      <c r="H1268" s="530">
        <v>5.0004045716597547</v>
      </c>
      <c r="I1268" s="530">
        <v>4943.8999999999996</v>
      </c>
      <c r="J1268" s="530">
        <v>0.02</v>
      </c>
      <c r="K1268" s="530">
        <v>98.87</v>
      </c>
      <c r="L1268" s="530">
        <v>1</v>
      </c>
      <c r="M1268" s="530">
        <v>4943.5</v>
      </c>
      <c r="N1268" s="530">
        <v>0.02</v>
      </c>
      <c r="O1268" s="530">
        <v>98.87</v>
      </c>
      <c r="P1268" s="544">
        <v>1</v>
      </c>
      <c r="Q1268" s="531">
        <v>4943.5</v>
      </c>
    </row>
    <row r="1269" spans="1:17" ht="14.4" customHeight="1" x14ac:dyDescent="0.3">
      <c r="A1269" s="525" t="s">
        <v>2797</v>
      </c>
      <c r="B1269" s="526" t="s">
        <v>2194</v>
      </c>
      <c r="C1269" s="526" t="s">
        <v>2164</v>
      </c>
      <c r="D1269" s="526" t="s">
        <v>2199</v>
      </c>
      <c r="E1269" s="526" t="s">
        <v>597</v>
      </c>
      <c r="F1269" s="530">
        <v>16.8</v>
      </c>
      <c r="G1269" s="530">
        <v>15982.43</v>
      </c>
      <c r="H1269" s="530">
        <v>1.544240895871378</v>
      </c>
      <c r="I1269" s="530">
        <v>951.33511904761906</v>
      </c>
      <c r="J1269" s="530">
        <v>10.3</v>
      </c>
      <c r="K1269" s="530">
        <v>10349.699999999999</v>
      </c>
      <c r="L1269" s="530">
        <v>1</v>
      </c>
      <c r="M1269" s="530">
        <v>1004.8252427184465</v>
      </c>
      <c r="N1269" s="530">
        <v>12.6</v>
      </c>
      <c r="O1269" s="530">
        <v>12660.769999999999</v>
      </c>
      <c r="P1269" s="544">
        <v>1.2232982598529425</v>
      </c>
      <c r="Q1269" s="531">
        <v>1004.8230158730158</v>
      </c>
    </row>
    <row r="1270" spans="1:17" ht="14.4" customHeight="1" x14ac:dyDescent="0.3">
      <c r="A1270" s="525" t="s">
        <v>2797</v>
      </c>
      <c r="B1270" s="526" t="s">
        <v>2194</v>
      </c>
      <c r="C1270" s="526" t="s">
        <v>2164</v>
      </c>
      <c r="D1270" s="526" t="s">
        <v>2200</v>
      </c>
      <c r="E1270" s="526" t="s">
        <v>633</v>
      </c>
      <c r="F1270" s="530">
        <v>0.68</v>
      </c>
      <c r="G1270" s="530">
        <v>6723.73</v>
      </c>
      <c r="H1270" s="530">
        <v>0.6538462660514327</v>
      </c>
      <c r="I1270" s="530">
        <v>9887.8382352941171</v>
      </c>
      <c r="J1270" s="530">
        <v>1.04</v>
      </c>
      <c r="K1270" s="530">
        <v>10283.349999999999</v>
      </c>
      <c r="L1270" s="530">
        <v>1</v>
      </c>
      <c r="M1270" s="530">
        <v>9887.8365384615372</v>
      </c>
      <c r="N1270" s="530">
        <v>1.97</v>
      </c>
      <c r="O1270" s="530">
        <v>19479.099999999999</v>
      </c>
      <c r="P1270" s="544">
        <v>1.8942368002645054</v>
      </c>
      <c r="Q1270" s="531">
        <v>9887.8680203045678</v>
      </c>
    </row>
    <row r="1271" spans="1:17" ht="14.4" customHeight="1" x14ac:dyDescent="0.3">
      <c r="A1271" s="525" t="s">
        <v>2797</v>
      </c>
      <c r="B1271" s="526" t="s">
        <v>2194</v>
      </c>
      <c r="C1271" s="526" t="s">
        <v>2164</v>
      </c>
      <c r="D1271" s="526" t="s">
        <v>2204</v>
      </c>
      <c r="E1271" s="526" t="s">
        <v>592</v>
      </c>
      <c r="F1271" s="530">
        <v>2</v>
      </c>
      <c r="G1271" s="530">
        <v>1865.64</v>
      </c>
      <c r="H1271" s="530">
        <v>0.33333333333333337</v>
      </c>
      <c r="I1271" s="530">
        <v>932.82</v>
      </c>
      <c r="J1271" s="530">
        <v>6</v>
      </c>
      <c r="K1271" s="530">
        <v>5596.92</v>
      </c>
      <c r="L1271" s="530">
        <v>1</v>
      </c>
      <c r="M1271" s="530">
        <v>932.82</v>
      </c>
      <c r="N1271" s="530">
        <v>3</v>
      </c>
      <c r="O1271" s="530">
        <v>2530.38</v>
      </c>
      <c r="P1271" s="544">
        <v>0.452102227653781</v>
      </c>
      <c r="Q1271" s="531">
        <v>843.46</v>
      </c>
    </row>
    <row r="1272" spans="1:17" ht="14.4" customHeight="1" x14ac:dyDescent="0.3">
      <c r="A1272" s="525" t="s">
        <v>2797</v>
      </c>
      <c r="B1272" s="526" t="s">
        <v>2194</v>
      </c>
      <c r="C1272" s="526" t="s">
        <v>2164</v>
      </c>
      <c r="D1272" s="526" t="s">
        <v>2206</v>
      </c>
      <c r="E1272" s="526" t="s">
        <v>607</v>
      </c>
      <c r="F1272" s="530">
        <v>0.33999999999999997</v>
      </c>
      <c r="G1272" s="530">
        <v>1505.18</v>
      </c>
      <c r="H1272" s="530"/>
      <c r="I1272" s="530">
        <v>4427.0000000000009</v>
      </c>
      <c r="J1272" s="530"/>
      <c r="K1272" s="530"/>
      <c r="L1272" s="530"/>
      <c r="M1272" s="530"/>
      <c r="N1272" s="530">
        <v>0.41000000000000003</v>
      </c>
      <c r="O1272" s="530">
        <v>1864.5</v>
      </c>
      <c r="P1272" s="544"/>
      <c r="Q1272" s="531">
        <v>4547.5609756097556</v>
      </c>
    </row>
    <row r="1273" spans="1:17" ht="14.4" customHeight="1" x14ac:dyDescent="0.3">
      <c r="A1273" s="525" t="s">
        <v>2797</v>
      </c>
      <c r="B1273" s="526" t="s">
        <v>2194</v>
      </c>
      <c r="C1273" s="526" t="s">
        <v>2164</v>
      </c>
      <c r="D1273" s="526" t="s">
        <v>2207</v>
      </c>
      <c r="E1273" s="526" t="s">
        <v>607</v>
      </c>
      <c r="F1273" s="530">
        <v>0.84000000000000008</v>
      </c>
      <c r="G1273" s="530">
        <v>7437.3599999999988</v>
      </c>
      <c r="H1273" s="530">
        <v>1.2896052823226682</v>
      </c>
      <c r="I1273" s="530">
        <v>8853.9999999999982</v>
      </c>
      <c r="J1273" s="530">
        <v>0.65</v>
      </c>
      <c r="K1273" s="530">
        <v>5767.16</v>
      </c>
      <c r="L1273" s="530">
        <v>1</v>
      </c>
      <c r="M1273" s="530">
        <v>8872.5538461538454</v>
      </c>
      <c r="N1273" s="530">
        <v>0.55000000000000004</v>
      </c>
      <c r="O1273" s="530">
        <v>5002.3399999999992</v>
      </c>
      <c r="P1273" s="544">
        <v>0.86738359955333288</v>
      </c>
      <c r="Q1273" s="531">
        <v>9095.1636363636335</v>
      </c>
    </row>
    <row r="1274" spans="1:17" ht="14.4" customHeight="1" x14ac:dyDescent="0.3">
      <c r="A1274" s="525" t="s">
        <v>2797</v>
      </c>
      <c r="B1274" s="526" t="s">
        <v>2194</v>
      </c>
      <c r="C1274" s="526" t="s">
        <v>2164</v>
      </c>
      <c r="D1274" s="526" t="s">
        <v>2208</v>
      </c>
      <c r="E1274" s="526" t="s">
        <v>675</v>
      </c>
      <c r="F1274" s="530">
        <v>1.0000000000000002</v>
      </c>
      <c r="G1274" s="530">
        <v>1949.3</v>
      </c>
      <c r="H1274" s="530">
        <v>2.5</v>
      </c>
      <c r="I1274" s="530">
        <v>1949.2999999999995</v>
      </c>
      <c r="J1274" s="530">
        <v>0.4</v>
      </c>
      <c r="K1274" s="530">
        <v>779.72</v>
      </c>
      <c r="L1274" s="530">
        <v>1</v>
      </c>
      <c r="M1274" s="530">
        <v>1949.3</v>
      </c>
      <c r="N1274" s="530">
        <v>0.5</v>
      </c>
      <c r="O1274" s="530">
        <v>974.65</v>
      </c>
      <c r="P1274" s="544">
        <v>1.25</v>
      </c>
      <c r="Q1274" s="531">
        <v>1949.3</v>
      </c>
    </row>
    <row r="1275" spans="1:17" ht="14.4" customHeight="1" x14ac:dyDescent="0.3">
      <c r="A1275" s="525" t="s">
        <v>2797</v>
      </c>
      <c r="B1275" s="526" t="s">
        <v>2194</v>
      </c>
      <c r="C1275" s="526" t="s">
        <v>2164</v>
      </c>
      <c r="D1275" s="526" t="s">
        <v>2209</v>
      </c>
      <c r="E1275" s="526" t="s">
        <v>607</v>
      </c>
      <c r="F1275" s="530">
        <v>10.4</v>
      </c>
      <c r="G1275" s="530">
        <v>18416.32</v>
      </c>
      <c r="H1275" s="530">
        <v>0.59613438686559062</v>
      </c>
      <c r="I1275" s="530">
        <v>1770.8</v>
      </c>
      <c r="J1275" s="530">
        <v>17.3</v>
      </c>
      <c r="K1275" s="530">
        <v>30892.899999999994</v>
      </c>
      <c r="L1275" s="530">
        <v>1</v>
      </c>
      <c r="M1275" s="530">
        <v>1785.71676300578</v>
      </c>
      <c r="N1275" s="530">
        <v>16.05</v>
      </c>
      <c r="O1275" s="530">
        <v>29195.5</v>
      </c>
      <c r="P1275" s="544">
        <v>0.94505533633941796</v>
      </c>
      <c r="Q1275" s="531">
        <v>1819.0342679127725</v>
      </c>
    </row>
    <row r="1276" spans="1:17" ht="14.4" customHeight="1" x14ac:dyDescent="0.3">
      <c r="A1276" s="525" t="s">
        <v>2797</v>
      </c>
      <c r="B1276" s="526" t="s">
        <v>2194</v>
      </c>
      <c r="C1276" s="526" t="s">
        <v>2164</v>
      </c>
      <c r="D1276" s="526" t="s">
        <v>2210</v>
      </c>
      <c r="E1276" s="526" t="s">
        <v>599</v>
      </c>
      <c r="F1276" s="530">
        <v>0.98</v>
      </c>
      <c r="G1276" s="530">
        <v>507.24</v>
      </c>
      <c r="H1276" s="530">
        <v>1.0769198106197322</v>
      </c>
      <c r="I1276" s="530">
        <v>517.59183673469386</v>
      </c>
      <c r="J1276" s="530">
        <v>0.91</v>
      </c>
      <c r="K1276" s="530">
        <v>471.01</v>
      </c>
      <c r="L1276" s="530">
        <v>1</v>
      </c>
      <c r="M1276" s="530">
        <v>517.5934065934066</v>
      </c>
      <c r="N1276" s="530">
        <v>0.6</v>
      </c>
      <c r="O1276" s="530">
        <v>310.56</v>
      </c>
      <c r="P1276" s="544">
        <v>0.65934905840640323</v>
      </c>
      <c r="Q1276" s="531">
        <v>517.6</v>
      </c>
    </row>
    <row r="1277" spans="1:17" ht="14.4" customHeight="1" x14ac:dyDescent="0.3">
      <c r="A1277" s="525" t="s">
        <v>2797</v>
      </c>
      <c r="B1277" s="526" t="s">
        <v>2194</v>
      </c>
      <c r="C1277" s="526" t="s">
        <v>2164</v>
      </c>
      <c r="D1277" s="526" t="s">
        <v>2211</v>
      </c>
      <c r="E1277" s="526" t="s">
        <v>601</v>
      </c>
      <c r="F1277" s="530">
        <v>0.05</v>
      </c>
      <c r="G1277" s="530">
        <v>45.19</v>
      </c>
      <c r="H1277" s="530">
        <v>0.33333333333333331</v>
      </c>
      <c r="I1277" s="530">
        <v>903.8</v>
      </c>
      <c r="J1277" s="530">
        <v>0.15000000000000002</v>
      </c>
      <c r="K1277" s="530">
        <v>135.57</v>
      </c>
      <c r="L1277" s="530">
        <v>1</v>
      </c>
      <c r="M1277" s="530">
        <v>903.79999999999984</v>
      </c>
      <c r="N1277" s="530">
        <v>0.15000000000000002</v>
      </c>
      <c r="O1277" s="530">
        <v>135.57</v>
      </c>
      <c r="P1277" s="544">
        <v>1</v>
      </c>
      <c r="Q1277" s="531">
        <v>903.79999999999984</v>
      </c>
    </row>
    <row r="1278" spans="1:17" ht="14.4" customHeight="1" x14ac:dyDescent="0.3">
      <c r="A1278" s="525" t="s">
        <v>2797</v>
      </c>
      <c r="B1278" s="526" t="s">
        <v>2194</v>
      </c>
      <c r="C1278" s="526" t="s">
        <v>2164</v>
      </c>
      <c r="D1278" s="526" t="s">
        <v>2212</v>
      </c>
      <c r="E1278" s="526" t="s">
        <v>607</v>
      </c>
      <c r="F1278" s="530">
        <v>0.91999999999999993</v>
      </c>
      <c r="G1278" s="530">
        <v>33964.07</v>
      </c>
      <c r="H1278" s="530">
        <v>1.0749916204379655</v>
      </c>
      <c r="I1278" s="530">
        <v>36917.467391304352</v>
      </c>
      <c r="J1278" s="530">
        <v>0.84000000000000008</v>
      </c>
      <c r="K1278" s="530">
        <v>31594.729999999996</v>
      </c>
      <c r="L1278" s="530">
        <v>1</v>
      </c>
      <c r="M1278" s="530">
        <v>37612.773809523802</v>
      </c>
      <c r="N1278" s="530">
        <v>0.85000000000000009</v>
      </c>
      <c r="O1278" s="530">
        <v>32451.550000000003</v>
      </c>
      <c r="P1278" s="544">
        <v>1.0271190796692995</v>
      </c>
      <c r="Q1278" s="531">
        <v>38178.294117647056</v>
      </c>
    </row>
    <row r="1279" spans="1:17" ht="14.4" customHeight="1" x14ac:dyDescent="0.3">
      <c r="A1279" s="525" t="s">
        <v>2797</v>
      </c>
      <c r="B1279" s="526" t="s">
        <v>2194</v>
      </c>
      <c r="C1279" s="526" t="s">
        <v>2166</v>
      </c>
      <c r="D1279" s="526" t="s">
        <v>2385</v>
      </c>
      <c r="E1279" s="526" t="s">
        <v>2386</v>
      </c>
      <c r="F1279" s="530"/>
      <c r="G1279" s="530"/>
      <c r="H1279" s="530"/>
      <c r="I1279" s="530"/>
      <c r="J1279" s="530">
        <v>3</v>
      </c>
      <c r="K1279" s="530">
        <v>2916.96</v>
      </c>
      <c r="L1279" s="530">
        <v>1</v>
      </c>
      <c r="M1279" s="530">
        <v>972.32</v>
      </c>
      <c r="N1279" s="530">
        <v>1</v>
      </c>
      <c r="O1279" s="530">
        <v>972.32</v>
      </c>
      <c r="P1279" s="544">
        <v>0.33333333333333337</v>
      </c>
      <c r="Q1279" s="531">
        <v>972.32</v>
      </c>
    </row>
    <row r="1280" spans="1:17" ht="14.4" customHeight="1" x14ac:dyDescent="0.3">
      <c r="A1280" s="525" t="s">
        <v>2797</v>
      </c>
      <c r="B1280" s="526" t="s">
        <v>2194</v>
      </c>
      <c r="C1280" s="526" t="s">
        <v>2166</v>
      </c>
      <c r="D1280" s="526" t="s">
        <v>2388</v>
      </c>
      <c r="E1280" s="526" t="s">
        <v>2386</v>
      </c>
      <c r="F1280" s="530">
        <v>3</v>
      </c>
      <c r="G1280" s="530">
        <v>5121.93</v>
      </c>
      <c r="H1280" s="530">
        <v>1.5000000000000002</v>
      </c>
      <c r="I1280" s="530">
        <v>1707.3100000000002</v>
      </c>
      <c r="J1280" s="530">
        <v>2</v>
      </c>
      <c r="K1280" s="530">
        <v>3414.62</v>
      </c>
      <c r="L1280" s="530">
        <v>1</v>
      </c>
      <c r="M1280" s="530">
        <v>1707.31</v>
      </c>
      <c r="N1280" s="530">
        <v>1</v>
      </c>
      <c r="O1280" s="530">
        <v>1707.31</v>
      </c>
      <c r="P1280" s="544">
        <v>0.5</v>
      </c>
      <c r="Q1280" s="531">
        <v>1707.31</v>
      </c>
    </row>
    <row r="1281" spans="1:17" ht="14.4" customHeight="1" x14ac:dyDescent="0.3">
      <c r="A1281" s="525" t="s">
        <v>2797</v>
      </c>
      <c r="B1281" s="526" t="s">
        <v>2194</v>
      </c>
      <c r="C1281" s="526" t="s">
        <v>2166</v>
      </c>
      <c r="D1281" s="526" t="s">
        <v>2389</v>
      </c>
      <c r="E1281" s="526" t="s">
        <v>2386</v>
      </c>
      <c r="F1281" s="530">
        <v>2</v>
      </c>
      <c r="G1281" s="530">
        <v>4132.6000000000004</v>
      </c>
      <c r="H1281" s="530"/>
      <c r="I1281" s="530">
        <v>2066.3000000000002</v>
      </c>
      <c r="J1281" s="530"/>
      <c r="K1281" s="530"/>
      <c r="L1281" s="530"/>
      <c r="M1281" s="530"/>
      <c r="N1281" s="530">
        <v>1</v>
      </c>
      <c r="O1281" s="530">
        <v>2066.3000000000002</v>
      </c>
      <c r="P1281" s="544"/>
      <c r="Q1281" s="531">
        <v>2066.3000000000002</v>
      </c>
    </row>
    <row r="1282" spans="1:17" ht="14.4" customHeight="1" x14ac:dyDescent="0.3">
      <c r="A1282" s="525" t="s">
        <v>2797</v>
      </c>
      <c r="B1282" s="526" t="s">
        <v>2194</v>
      </c>
      <c r="C1282" s="526" t="s">
        <v>2166</v>
      </c>
      <c r="D1282" s="526" t="s">
        <v>2392</v>
      </c>
      <c r="E1282" s="526" t="s">
        <v>2393</v>
      </c>
      <c r="F1282" s="530">
        <v>2</v>
      </c>
      <c r="G1282" s="530">
        <v>2055.52</v>
      </c>
      <c r="H1282" s="530">
        <v>0.5</v>
      </c>
      <c r="I1282" s="530">
        <v>1027.76</v>
      </c>
      <c r="J1282" s="530">
        <v>4</v>
      </c>
      <c r="K1282" s="530">
        <v>4111.04</v>
      </c>
      <c r="L1282" s="530">
        <v>1</v>
      </c>
      <c r="M1282" s="530">
        <v>1027.76</v>
      </c>
      <c r="N1282" s="530">
        <v>4</v>
      </c>
      <c r="O1282" s="530">
        <v>4111.04</v>
      </c>
      <c r="P1282" s="544">
        <v>1</v>
      </c>
      <c r="Q1282" s="531">
        <v>1027.76</v>
      </c>
    </row>
    <row r="1283" spans="1:17" ht="14.4" customHeight="1" x14ac:dyDescent="0.3">
      <c r="A1283" s="525" t="s">
        <v>2797</v>
      </c>
      <c r="B1283" s="526" t="s">
        <v>2194</v>
      </c>
      <c r="C1283" s="526" t="s">
        <v>2166</v>
      </c>
      <c r="D1283" s="526" t="s">
        <v>2394</v>
      </c>
      <c r="E1283" s="526" t="s">
        <v>2393</v>
      </c>
      <c r="F1283" s="530">
        <v>1</v>
      </c>
      <c r="G1283" s="530">
        <v>2141.85</v>
      </c>
      <c r="H1283" s="530">
        <v>1</v>
      </c>
      <c r="I1283" s="530">
        <v>2141.85</v>
      </c>
      <c r="J1283" s="530">
        <v>1</v>
      </c>
      <c r="K1283" s="530">
        <v>2141.85</v>
      </c>
      <c r="L1283" s="530">
        <v>1</v>
      </c>
      <c r="M1283" s="530">
        <v>2141.85</v>
      </c>
      <c r="N1283" s="530"/>
      <c r="O1283" s="530"/>
      <c r="P1283" s="544"/>
      <c r="Q1283" s="531"/>
    </row>
    <row r="1284" spans="1:17" ht="14.4" customHeight="1" x14ac:dyDescent="0.3">
      <c r="A1284" s="525" t="s">
        <v>2797</v>
      </c>
      <c r="B1284" s="526" t="s">
        <v>2194</v>
      </c>
      <c r="C1284" s="526" t="s">
        <v>2166</v>
      </c>
      <c r="D1284" s="526" t="s">
        <v>2744</v>
      </c>
      <c r="E1284" s="526" t="s">
        <v>2745</v>
      </c>
      <c r="F1284" s="530"/>
      <c r="G1284" s="530"/>
      <c r="H1284" s="530"/>
      <c r="I1284" s="530"/>
      <c r="J1284" s="530">
        <v>1</v>
      </c>
      <c r="K1284" s="530">
        <v>17350</v>
      </c>
      <c r="L1284" s="530">
        <v>1</v>
      </c>
      <c r="M1284" s="530">
        <v>17350</v>
      </c>
      <c r="N1284" s="530"/>
      <c r="O1284" s="530"/>
      <c r="P1284" s="544"/>
      <c r="Q1284" s="531"/>
    </row>
    <row r="1285" spans="1:17" ht="14.4" customHeight="1" x14ac:dyDescent="0.3">
      <c r="A1285" s="525" t="s">
        <v>2797</v>
      </c>
      <c r="B1285" s="526" t="s">
        <v>2194</v>
      </c>
      <c r="C1285" s="526" t="s">
        <v>2166</v>
      </c>
      <c r="D1285" s="526" t="s">
        <v>2397</v>
      </c>
      <c r="E1285" s="526" t="s">
        <v>2398</v>
      </c>
      <c r="F1285" s="530"/>
      <c r="G1285" s="530"/>
      <c r="H1285" s="530"/>
      <c r="I1285" s="530"/>
      <c r="J1285" s="530">
        <v>1</v>
      </c>
      <c r="K1285" s="530">
        <v>11772</v>
      </c>
      <c r="L1285" s="530">
        <v>1</v>
      </c>
      <c r="M1285" s="530">
        <v>11772</v>
      </c>
      <c r="N1285" s="530"/>
      <c r="O1285" s="530"/>
      <c r="P1285" s="544"/>
      <c r="Q1285" s="531"/>
    </row>
    <row r="1286" spans="1:17" ht="14.4" customHeight="1" x14ac:dyDescent="0.3">
      <c r="A1286" s="525" t="s">
        <v>2797</v>
      </c>
      <c r="B1286" s="526" t="s">
        <v>2194</v>
      </c>
      <c r="C1286" s="526" t="s">
        <v>2166</v>
      </c>
      <c r="D1286" s="526" t="s">
        <v>2405</v>
      </c>
      <c r="E1286" s="526" t="s">
        <v>2406</v>
      </c>
      <c r="F1286" s="530">
        <v>2</v>
      </c>
      <c r="G1286" s="530">
        <v>13781.56</v>
      </c>
      <c r="H1286" s="530"/>
      <c r="I1286" s="530">
        <v>6890.78</v>
      </c>
      <c r="J1286" s="530"/>
      <c r="K1286" s="530"/>
      <c r="L1286" s="530"/>
      <c r="M1286" s="530"/>
      <c r="N1286" s="530"/>
      <c r="O1286" s="530"/>
      <c r="P1286" s="544"/>
      <c r="Q1286" s="531"/>
    </row>
    <row r="1287" spans="1:17" ht="14.4" customHeight="1" x14ac:dyDescent="0.3">
      <c r="A1287" s="525" t="s">
        <v>2797</v>
      </c>
      <c r="B1287" s="526" t="s">
        <v>2194</v>
      </c>
      <c r="C1287" s="526" t="s">
        <v>2166</v>
      </c>
      <c r="D1287" s="526" t="s">
        <v>2570</v>
      </c>
      <c r="E1287" s="526" t="s">
        <v>2571</v>
      </c>
      <c r="F1287" s="530">
        <v>1</v>
      </c>
      <c r="G1287" s="530">
        <v>19196.8</v>
      </c>
      <c r="H1287" s="530"/>
      <c r="I1287" s="530">
        <v>19196.8</v>
      </c>
      <c r="J1287" s="530"/>
      <c r="K1287" s="530"/>
      <c r="L1287" s="530"/>
      <c r="M1287" s="530"/>
      <c r="N1287" s="530"/>
      <c r="O1287" s="530"/>
      <c r="P1287" s="544"/>
      <c r="Q1287" s="531"/>
    </row>
    <row r="1288" spans="1:17" ht="14.4" customHeight="1" x14ac:dyDescent="0.3">
      <c r="A1288" s="525" t="s">
        <v>2797</v>
      </c>
      <c r="B1288" s="526" t="s">
        <v>2194</v>
      </c>
      <c r="C1288" s="526" t="s">
        <v>2166</v>
      </c>
      <c r="D1288" s="526" t="s">
        <v>2407</v>
      </c>
      <c r="E1288" s="526" t="s">
        <v>2408</v>
      </c>
      <c r="F1288" s="530">
        <v>1</v>
      </c>
      <c r="G1288" s="530">
        <v>4137.8900000000003</v>
      </c>
      <c r="H1288" s="530"/>
      <c r="I1288" s="530">
        <v>4137.8900000000003</v>
      </c>
      <c r="J1288" s="530"/>
      <c r="K1288" s="530"/>
      <c r="L1288" s="530"/>
      <c r="M1288" s="530"/>
      <c r="N1288" s="530"/>
      <c r="O1288" s="530"/>
      <c r="P1288" s="544"/>
      <c r="Q1288" s="531"/>
    </row>
    <row r="1289" spans="1:17" ht="14.4" customHeight="1" x14ac:dyDescent="0.3">
      <c r="A1289" s="525" t="s">
        <v>2797</v>
      </c>
      <c r="B1289" s="526" t="s">
        <v>2194</v>
      </c>
      <c r="C1289" s="526" t="s">
        <v>2166</v>
      </c>
      <c r="D1289" s="526" t="s">
        <v>2411</v>
      </c>
      <c r="E1289" s="526" t="s">
        <v>2412</v>
      </c>
      <c r="F1289" s="530">
        <v>2</v>
      </c>
      <c r="G1289" s="530">
        <v>34146.1</v>
      </c>
      <c r="H1289" s="530"/>
      <c r="I1289" s="530">
        <v>17073.05</v>
      </c>
      <c r="J1289" s="530"/>
      <c r="K1289" s="530"/>
      <c r="L1289" s="530"/>
      <c r="M1289" s="530"/>
      <c r="N1289" s="530"/>
      <c r="O1289" s="530"/>
      <c r="P1289" s="544"/>
      <c r="Q1289" s="531"/>
    </row>
    <row r="1290" spans="1:17" ht="14.4" customHeight="1" x14ac:dyDescent="0.3">
      <c r="A1290" s="525" t="s">
        <v>2797</v>
      </c>
      <c r="B1290" s="526" t="s">
        <v>2194</v>
      </c>
      <c r="C1290" s="526" t="s">
        <v>2166</v>
      </c>
      <c r="D1290" s="526" t="s">
        <v>2413</v>
      </c>
      <c r="E1290" s="526" t="s">
        <v>2414</v>
      </c>
      <c r="F1290" s="530">
        <v>3</v>
      </c>
      <c r="G1290" s="530">
        <v>3008.4</v>
      </c>
      <c r="H1290" s="530">
        <v>3.0000000000000004</v>
      </c>
      <c r="I1290" s="530">
        <v>1002.8000000000001</v>
      </c>
      <c r="J1290" s="530">
        <v>1</v>
      </c>
      <c r="K1290" s="530">
        <v>1002.8</v>
      </c>
      <c r="L1290" s="530">
        <v>1</v>
      </c>
      <c r="M1290" s="530">
        <v>1002.8</v>
      </c>
      <c r="N1290" s="530">
        <v>2</v>
      </c>
      <c r="O1290" s="530">
        <v>2005.6</v>
      </c>
      <c r="P1290" s="544">
        <v>2</v>
      </c>
      <c r="Q1290" s="531">
        <v>1002.8</v>
      </c>
    </row>
    <row r="1291" spans="1:17" ht="14.4" customHeight="1" x14ac:dyDescent="0.3">
      <c r="A1291" s="525" t="s">
        <v>2797</v>
      </c>
      <c r="B1291" s="526" t="s">
        <v>2194</v>
      </c>
      <c r="C1291" s="526" t="s">
        <v>2166</v>
      </c>
      <c r="D1291" s="526" t="s">
        <v>2415</v>
      </c>
      <c r="E1291" s="526" t="s">
        <v>2416</v>
      </c>
      <c r="F1291" s="530">
        <v>1</v>
      </c>
      <c r="G1291" s="530">
        <v>7650</v>
      </c>
      <c r="H1291" s="530"/>
      <c r="I1291" s="530">
        <v>7650</v>
      </c>
      <c r="J1291" s="530"/>
      <c r="K1291" s="530"/>
      <c r="L1291" s="530"/>
      <c r="M1291" s="530"/>
      <c r="N1291" s="530"/>
      <c r="O1291" s="530"/>
      <c r="P1291" s="544"/>
      <c r="Q1291" s="531"/>
    </row>
    <row r="1292" spans="1:17" ht="14.4" customHeight="1" x14ac:dyDescent="0.3">
      <c r="A1292" s="525" t="s">
        <v>2797</v>
      </c>
      <c r="B1292" s="526" t="s">
        <v>2194</v>
      </c>
      <c r="C1292" s="526" t="s">
        <v>2166</v>
      </c>
      <c r="D1292" s="526" t="s">
        <v>2417</v>
      </c>
      <c r="E1292" s="526" t="s">
        <v>2418</v>
      </c>
      <c r="F1292" s="530">
        <v>1</v>
      </c>
      <c r="G1292" s="530">
        <v>9370.39</v>
      </c>
      <c r="H1292" s="530"/>
      <c r="I1292" s="530">
        <v>9370.39</v>
      </c>
      <c r="J1292" s="530"/>
      <c r="K1292" s="530"/>
      <c r="L1292" s="530"/>
      <c r="M1292" s="530"/>
      <c r="N1292" s="530">
        <v>1</v>
      </c>
      <c r="O1292" s="530">
        <v>9370.39</v>
      </c>
      <c r="P1292" s="544"/>
      <c r="Q1292" s="531">
        <v>9370.39</v>
      </c>
    </row>
    <row r="1293" spans="1:17" ht="14.4" customHeight="1" x14ac:dyDescent="0.3">
      <c r="A1293" s="525" t="s">
        <v>2797</v>
      </c>
      <c r="B1293" s="526" t="s">
        <v>2194</v>
      </c>
      <c r="C1293" s="526" t="s">
        <v>2166</v>
      </c>
      <c r="D1293" s="526" t="s">
        <v>2419</v>
      </c>
      <c r="E1293" s="526" t="s">
        <v>2420</v>
      </c>
      <c r="F1293" s="530">
        <v>2</v>
      </c>
      <c r="G1293" s="530">
        <v>26569.040000000001</v>
      </c>
      <c r="H1293" s="530"/>
      <c r="I1293" s="530">
        <v>13284.52</v>
      </c>
      <c r="J1293" s="530"/>
      <c r="K1293" s="530"/>
      <c r="L1293" s="530"/>
      <c r="M1293" s="530"/>
      <c r="N1293" s="530">
        <v>1</v>
      </c>
      <c r="O1293" s="530">
        <v>13284.52</v>
      </c>
      <c r="P1293" s="544"/>
      <c r="Q1293" s="531">
        <v>13284.52</v>
      </c>
    </row>
    <row r="1294" spans="1:17" ht="14.4" customHeight="1" x14ac:dyDescent="0.3">
      <c r="A1294" s="525" t="s">
        <v>2797</v>
      </c>
      <c r="B1294" s="526" t="s">
        <v>2194</v>
      </c>
      <c r="C1294" s="526" t="s">
        <v>2166</v>
      </c>
      <c r="D1294" s="526" t="s">
        <v>2425</v>
      </c>
      <c r="E1294" s="526" t="s">
        <v>2426</v>
      </c>
      <c r="F1294" s="530"/>
      <c r="G1294" s="530"/>
      <c r="H1294" s="530"/>
      <c r="I1294" s="530"/>
      <c r="J1294" s="530"/>
      <c r="K1294" s="530"/>
      <c r="L1294" s="530"/>
      <c r="M1294" s="530"/>
      <c r="N1294" s="530">
        <v>1</v>
      </c>
      <c r="O1294" s="530">
        <v>5259.23</v>
      </c>
      <c r="P1294" s="544"/>
      <c r="Q1294" s="531">
        <v>5259.23</v>
      </c>
    </row>
    <row r="1295" spans="1:17" ht="14.4" customHeight="1" x14ac:dyDescent="0.3">
      <c r="A1295" s="525" t="s">
        <v>2797</v>
      </c>
      <c r="B1295" s="526" t="s">
        <v>2194</v>
      </c>
      <c r="C1295" s="526" t="s">
        <v>2166</v>
      </c>
      <c r="D1295" s="526" t="s">
        <v>2427</v>
      </c>
      <c r="E1295" s="526" t="s">
        <v>2428</v>
      </c>
      <c r="F1295" s="530">
        <v>1</v>
      </c>
      <c r="G1295" s="530">
        <v>1497.44</v>
      </c>
      <c r="H1295" s="530"/>
      <c r="I1295" s="530">
        <v>1497.44</v>
      </c>
      <c r="J1295" s="530"/>
      <c r="K1295" s="530"/>
      <c r="L1295" s="530"/>
      <c r="M1295" s="530"/>
      <c r="N1295" s="530"/>
      <c r="O1295" s="530"/>
      <c r="P1295" s="544"/>
      <c r="Q1295" s="531"/>
    </row>
    <row r="1296" spans="1:17" ht="14.4" customHeight="1" x14ac:dyDescent="0.3">
      <c r="A1296" s="525" t="s">
        <v>2797</v>
      </c>
      <c r="B1296" s="526" t="s">
        <v>2194</v>
      </c>
      <c r="C1296" s="526" t="s">
        <v>2166</v>
      </c>
      <c r="D1296" s="526" t="s">
        <v>2667</v>
      </c>
      <c r="E1296" s="526" t="s">
        <v>2668</v>
      </c>
      <c r="F1296" s="530">
        <v>1</v>
      </c>
      <c r="G1296" s="530">
        <v>34900</v>
      </c>
      <c r="H1296" s="530"/>
      <c r="I1296" s="530">
        <v>34900</v>
      </c>
      <c r="J1296" s="530"/>
      <c r="K1296" s="530"/>
      <c r="L1296" s="530"/>
      <c r="M1296" s="530"/>
      <c r="N1296" s="530">
        <v>1</v>
      </c>
      <c r="O1296" s="530">
        <v>27920</v>
      </c>
      <c r="P1296" s="544"/>
      <c r="Q1296" s="531">
        <v>27920</v>
      </c>
    </row>
    <row r="1297" spans="1:17" ht="14.4" customHeight="1" x14ac:dyDescent="0.3">
      <c r="A1297" s="525" t="s">
        <v>2797</v>
      </c>
      <c r="B1297" s="526" t="s">
        <v>2194</v>
      </c>
      <c r="C1297" s="526" t="s">
        <v>2166</v>
      </c>
      <c r="D1297" s="526" t="s">
        <v>2435</v>
      </c>
      <c r="E1297" s="526" t="s">
        <v>2436</v>
      </c>
      <c r="F1297" s="530">
        <v>1</v>
      </c>
      <c r="G1297" s="530">
        <v>831.16</v>
      </c>
      <c r="H1297" s="530">
        <v>0.5</v>
      </c>
      <c r="I1297" s="530">
        <v>831.16</v>
      </c>
      <c r="J1297" s="530">
        <v>2</v>
      </c>
      <c r="K1297" s="530">
        <v>1662.32</v>
      </c>
      <c r="L1297" s="530">
        <v>1</v>
      </c>
      <c r="M1297" s="530">
        <v>831.16</v>
      </c>
      <c r="N1297" s="530">
        <v>5</v>
      </c>
      <c r="O1297" s="530">
        <v>4155.8</v>
      </c>
      <c r="P1297" s="544">
        <v>2.5</v>
      </c>
      <c r="Q1297" s="531">
        <v>831.16000000000008</v>
      </c>
    </row>
    <row r="1298" spans="1:17" ht="14.4" customHeight="1" x14ac:dyDescent="0.3">
      <c r="A1298" s="525" t="s">
        <v>2797</v>
      </c>
      <c r="B1298" s="526" t="s">
        <v>2194</v>
      </c>
      <c r="C1298" s="526" t="s">
        <v>2166</v>
      </c>
      <c r="D1298" s="526" t="s">
        <v>2437</v>
      </c>
      <c r="E1298" s="526" t="s">
        <v>2436</v>
      </c>
      <c r="F1298" s="530">
        <v>1</v>
      </c>
      <c r="G1298" s="530">
        <v>888.06</v>
      </c>
      <c r="H1298" s="530">
        <v>0.2</v>
      </c>
      <c r="I1298" s="530">
        <v>888.06</v>
      </c>
      <c r="J1298" s="530">
        <v>5</v>
      </c>
      <c r="K1298" s="530">
        <v>4440.2999999999993</v>
      </c>
      <c r="L1298" s="530">
        <v>1</v>
      </c>
      <c r="M1298" s="530">
        <v>888.05999999999983</v>
      </c>
      <c r="N1298" s="530">
        <v>2</v>
      </c>
      <c r="O1298" s="530">
        <v>1776.12</v>
      </c>
      <c r="P1298" s="544">
        <v>0.4</v>
      </c>
      <c r="Q1298" s="531">
        <v>888.06</v>
      </c>
    </row>
    <row r="1299" spans="1:17" ht="14.4" customHeight="1" x14ac:dyDescent="0.3">
      <c r="A1299" s="525" t="s">
        <v>2797</v>
      </c>
      <c r="B1299" s="526" t="s">
        <v>2194</v>
      </c>
      <c r="C1299" s="526" t="s">
        <v>2166</v>
      </c>
      <c r="D1299" s="526" t="s">
        <v>2442</v>
      </c>
      <c r="E1299" s="526" t="s">
        <v>2443</v>
      </c>
      <c r="F1299" s="530">
        <v>2</v>
      </c>
      <c r="G1299" s="530">
        <v>2624.28</v>
      </c>
      <c r="H1299" s="530">
        <v>2</v>
      </c>
      <c r="I1299" s="530">
        <v>1312.14</v>
      </c>
      <c r="J1299" s="530">
        <v>1</v>
      </c>
      <c r="K1299" s="530">
        <v>1312.14</v>
      </c>
      <c r="L1299" s="530">
        <v>1</v>
      </c>
      <c r="M1299" s="530">
        <v>1312.14</v>
      </c>
      <c r="N1299" s="530">
        <v>1</v>
      </c>
      <c r="O1299" s="530">
        <v>1312.14</v>
      </c>
      <c r="P1299" s="544">
        <v>1</v>
      </c>
      <c r="Q1299" s="531">
        <v>1312.14</v>
      </c>
    </row>
    <row r="1300" spans="1:17" ht="14.4" customHeight="1" x14ac:dyDescent="0.3">
      <c r="A1300" s="525" t="s">
        <v>2797</v>
      </c>
      <c r="B1300" s="526" t="s">
        <v>2194</v>
      </c>
      <c r="C1300" s="526" t="s">
        <v>2166</v>
      </c>
      <c r="D1300" s="526" t="s">
        <v>2601</v>
      </c>
      <c r="E1300" s="526" t="s">
        <v>2602</v>
      </c>
      <c r="F1300" s="530"/>
      <c r="G1300" s="530"/>
      <c r="H1300" s="530"/>
      <c r="I1300" s="530"/>
      <c r="J1300" s="530"/>
      <c r="K1300" s="530"/>
      <c r="L1300" s="530"/>
      <c r="M1300" s="530"/>
      <c r="N1300" s="530">
        <v>2</v>
      </c>
      <c r="O1300" s="530">
        <v>7289.16</v>
      </c>
      <c r="P1300" s="544"/>
      <c r="Q1300" s="531">
        <v>3644.58</v>
      </c>
    </row>
    <row r="1301" spans="1:17" ht="14.4" customHeight="1" x14ac:dyDescent="0.3">
      <c r="A1301" s="525" t="s">
        <v>2797</v>
      </c>
      <c r="B1301" s="526" t="s">
        <v>2194</v>
      </c>
      <c r="C1301" s="526" t="s">
        <v>2166</v>
      </c>
      <c r="D1301" s="526" t="s">
        <v>2446</v>
      </c>
      <c r="E1301" s="526" t="s">
        <v>2447</v>
      </c>
      <c r="F1301" s="530">
        <v>5</v>
      </c>
      <c r="G1301" s="530">
        <v>5731.65</v>
      </c>
      <c r="H1301" s="530">
        <v>5</v>
      </c>
      <c r="I1301" s="530">
        <v>1146.33</v>
      </c>
      <c r="J1301" s="530">
        <v>1</v>
      </c>
      <c r="K1301" s="530">
        <v>1146.33</v>
      </c>
      <c r="L1301" s="530">
        <v>1</v>
      </c>
      <c r="M1301" s="530">
        <v>1146.33</v>
      </c>
      <c r="N1301" s="530">
        <v>2</v>
      </c>
      <c r="O1301" s="530">
        <v>2292.66</v>
      </c>
      <c r="P1301" s="544">
        <v>2</v>
      </c>
      <c r="Q1301" s="531">
        <v>1146.33</v>
      </c>
    </row>
    <row r="1302" spans="1:17" ht="14.4" customHeight="1" x14ac:dyDescent="0.3">
      <c r="A1302" s="525" t="s">
        <v>2797</v>
      </c>
      <c r="B1302" s="526" t="s">
        <v>2194</v>
      </c>
      <c r="C1302" s="526" t="s">
        <v>2166</v>
      </c>
      <c r="D1302" s="526" t="s">
        <v>2448</v>
      </c>
      <c r="E1302" s="526" t="s">
        <v>2449</v>
      </c>
      <c r="F1302" s="530">
        <v>1</v>
      </c>
      <c r="G1302" s="530">
        <v>359.1</v>
      </c>
      <c r="H1302" s="530">
        <v>1</v>
      </c>
      <c r="I1302" s="530">
        <v>359.1</v>
      </c>
      <c r="J1302" s="530">
        <v>1</v>
      </c>
      <c r="K1302" s="530">
        <v>359.1</v>
      </c>
      <c r="L1302" s="530">
        <v>1</v>
      </c>
      <c r="M1302" s="530">
        <v>359.1</v>
      </c>
      <c r="N1302" s="530">
        <v>2</v>
      </c>
      <c r="O1302" s="530">
        <v>718.2</v>
      </c>
      <c r="P1302" s="544">
        <v>2</v>
      </c>
      <c r="Q1302" s="531">
        <v>359.1</v>
      </c>
    </row>
    <row r="1303" spans="1:17" ht="14.4" customHeight="1" x14ac:dyDescent="0.3">
      <c r="A1303" s="525" t="s">
        <v>2797</v>
      </c>
      <c r="B1303" s="526" t="s">
        <v>2194</v>
      </c>
      <c r="C1303" s="526" t="s">
        <v>2166</v>
      </c>
      <c r="D1303" s="526" t="s">
        <v>2167</v>
      </c>
      <c r="E1303" s="526" t="s">
        <v>2168</v>
      </c>
      <c r="F1303" s="530">
        <v>3</v>
      </c>
      <c r="G1303" s="530">
        <v>2681.7</v>
      </c>
      <c r="H1303" s="530">
        <v>1.5</v>
      </c>
      <c r="I1303" s="530">
        <v>893.9</v>
      </c>
      <c r="J1303" s="530">
        <v>2</v>
      </c>
      <c r="K1303" s="530">
        <v>1787.8</v>
      </c>
      <c r="L1303" s="530">
        <v>1</v>
      </c>
      <c r="M1303" s="530">
        <v>893.9</v>
      </c>
      <c r="N1303" s="530">
        <v>2</v>
      </c>
      <c r="O1303" s="530">
        <v>1787.8</v>
      </c>
      <c r="P1303" s="544">
        <v>1</v>
      </c>
      <c r="Q1303" s="531">
        <v>893.9</v>
      </c>
    </row>
    <row r="1304" spans="1:17" ht="14.4" customHeight="1" x14ac:dyDescent="0.3">
      <c r="A1304" s="525" t="s">
        <v>2797</v>
      </c>
      <c r="B1304" s="526" t="s">
        <v>2194</v>
      </c>
      <c r="C1304" s="526" t="s">
        <v>2166</v>
      </c>
      <c r="D1304" s="526" t="s">
        <v>2225</v>
      </c>
      <c r="E1304" s="526" t="s">
        <v>2226</v>
      </c>
      <c r="F1304" s="530"/>
      <c r="G1304" s="530"/>
      <c r="H1304" s="530"/>
      <c r="I1304" s="530"/>
      <c r="J1304" s="530">
        <v>1</v>
      </c>
      <c r="K1304" s="530">
        <v>893.9</v>
      </c>
      <c r="L1304" s="530">
        <v>1</v>
      </c>
      <c r="M1304" s="530">
        <v>893.9</v>
      </c>
      <c r="N1304" s="530">
        <v>1</v>
      </c>
      <c r="O1304" s="530">
        <v>893.9</v>
      </c>
      <c r="P1304" s="544">
        <v>1</v>
      </c>
      <c r="Q1304" s="531">
        <v>893.9</v>
      </c>
    </row>
    <row r="1305" spans="1:17" ht="14.4" customHeight="1" x14ac:dyDescent="0.3">
      <c r="A1305" s="525" t="s">
        <v>2797</v>
      </c>
      <c r="B1305" s="526" t="s">
        <v>2194</v>
      </c>
      <c r="C1305" s="526" t="s">
        <v>2166</v>
      </c>
      <c r="D1305" s="526" t="s">
        <v>2169</v>
      </c>
      <c r="E1305" s="526" t="s">
        <v>2170</v>
      </c>
      <c r="F1305" s="530"/>
      <c r="G1305" s="530"/>
      <c r="H1305" s="530"/>
      <c r="I1305" s="530"/>
      <c r="J1305" s="530">
        <v>1</v>
      </c>
      <c r="K1305" s="530">
        <v>893.9</v>
      </c>
      <c r="L1305" s="530">
        <v>1</v>
      </c>
      <c r="M1305" s="530">
        <v>893.9</v>
      </c>
      <c r="N1305" s="530">
        <v>1</v>
      </c>
      <c r="O1305" s="530">
        <v>893.9</v>
      </c>
      <c r="P1305" s="544">
        <v>1</v>
      </c>
      <c r="Q1305" s="531">
        <v>893.9</v>
      </c>
    </row>
    <row r="1306" spans="1:17" ht="14.4" customHeight="1" x14ac:dyDescent="0.3">
      <c r="A1306" s="525" t="s">
        <v>2797</v>
      </c>
      <c r="B1306" s="526" t="s">
        <v>2194</v>
      </c>
      <c r="C1306" s="526" t="s">
        <v>2166</v>
      </c>
      <c r="D1306" s="526" t="s">
        <v>2450</v>
      </c>
      <c r="E1306" s="526" t="s">
        <v>2451</v>
      </c>
      <c r="F1306" s="530"/>
      <c r="G1306" s="530"/>
      <c r="H1306" s="530"/>
      <c r="I1306" s="530"/>
      <c r="J1306" s="530">
        <v>4</v>
      </c>
      <c r="K1306" s="530">
        <v>67326.759999999995</v>
      </c>
      <c r="L1306" s="530">
        <v>1</v>
      </c>
      <c r="M1306" s="530">
        <v>16831.689999999999</v>
      </c>
      <c r="N1306" s="530">
        <v>3</v>
      </c>
      <c r="O1306" s="530">
        <v>50495.069999999992</v>
      </c>
      <c r="P1306" s="544">
        <v>0.75</v>
      </c>
      <c r="Q1306" s="531">
        <v>16831.689999999999</v>
      </c>
    </row>
    <row r="1307" spans="1:17" ht="14.4" customHeight="1" x14ac:dyDescent="0.3">
      <c r="A1307" s="525" t="s">
        <v>2797</v>
      </c>
      <c r="B1307" s="526" t="s">
        <v>2194</v>
      </c>
      <c r="C1307" s="526" t="s">
        <v>2166</v>
      </c>
      <c r="D1307" s="526" t="s">
        <v>2452</v>
      </c>
      <c r="E1307" s="526" t="s">
        <v>2453</v>
      </c>
      <c r="F1307" s="530"/>
      <c r="G1307" s="530"/>
      <c r="H1307" s="530"/>
      <c r="I1307" s="530"/>
      <c r="J1307" s="530">
        <v>3</v>
      </c>
      <c r="K1307" s="530">
        <v>31935.03</v>
      </c>
      <c r="L1307" s="530">
        <v>1</v>
      </c>
      <c r="M1307" s="530">
        <v>10645.01</v>
      </c>
      <c r="N1307" s="530">
        <v>3</v>
      </c>
      <c r="O1307" s="530">
        <v>31935.03</v>
      </c>
      <c r="P1307" s="544">
        <v>1</v>
      </c>
      <c r="Q1307" s="531">
        <v>10645.01</v>
      </c>
    </row>
    <row r="1308" spans="1:17" ht="14.4" customHeight="1" x14ac:dyDescent="0.3">
      <c r="A1308" s="525" t="s">
        <v>2797</v>
      </c>
      <c r="B1308" s="526" t="s">
        <v>2194</v>
      </c>
      <c r="C1308" s="526" t="s">
        <v>2166</v>
      </c>
      <c r="D1308" s="526" t="s">
        <v>2456</v>
      </c>
      <c r="E1308" s="526" t="s">
        <v>2457</v>
      </c>
      <c r="F1308" s="530">
        <v>3</v>
      </c>
      <c r="G1308" s="530">
        <v>19761.39</v>
      </c>
      <c r="H1308" s="530">
        <v>0.6</v>
      </c>
      <c r="I1308" s="530">
        <v>6587.13</v>
      </c>
      <c r="J1308" s="530">
        <v>5</v>
      </c>
      <c r="K1308" s="530">
        <v>32935.65</v>
      </c>
      <c r="L1308" s="530">
        <v>1</v>
      </c>
      <c r="M1308" s="530">
        <v>6587.13</v>
      </c>
      <c r="N1308" s="530">
        <v>3</v>
      </c>
      <c r="O1308" s="530">
        <v>19761.39</v>
      </c>
      <c r="P1308" s="544">
        <v>0.6</v>
      </c>
      <c r="Q1308" s="531">
        <v>6587.13</v>
      </c>
    </row>
    <row r="1309" spans="1:17" ht="14.4" customHeight="1" x14ac:dyDescent="0.3">
      <c r="A1309" s="525" t="s">
        <v>2797</v>
      </c>
      <c r="B1309" s="526" t="s">
        <v>2194</v>
      </c>
      <c r="C1309" s="526" t="s">
        <v>2166</v>
      </c>
      <c r="D1309" s="526" t="s">
        <v>2227</v>
      </c>
      <c r="E1309" s="526" t="s">
        <v>2228</v>
      </c>
      <c r="F1309" s="530"/>
      <c r="G1309" s="530"/>
      <c r="H1309" s="530"/>
      <c r="I1309" s="530"/>
      <c r="J1309" s="530">
        <v>1</v>
      </c>
      <c r="K1309" s="530">
        <v>1841.62</v>
      </c>
      <c r="L1309" s="530">
        <v>1</v>
      </c>
      <c r="M1309" s="530">
        <v>1841.62</v>
      </c>
      <c r="N1309" s="530"/>
      <c r="O1309" s="530"/>
      <c r="P1309" s="544"/>
      <c r="Q1309" s="531"/>
    </row>
    <row r="1310" spans="1:17" ht="14.4" customHeight="1" x14ac:dyDescent="0.3">
      <c r="A1310" s="525" t="s">
        <v>2797</v>
      </c>
      <c r="B1310" s="526" t="s">
        <v>2194</v>
      </c>
      <c r="C1310" s="526" t="s">
        <v>2166</v>
      </c>
      <c r="D1310" s="526" t="s">
        <v>2460</v>
      </c>
      <c r="E1310" s="526" t="s">
        <v>2461</v>
      </c>
      <c r="F1310" s="530">
        <v>3</v>
      </c>
      <c r="G1310" s="530">
        <v>50157</v>
      </c>
      <c r="H1310" s="530"/>
      <c r="I1310" s="530">
        <v>16719</v>
      </c>
      <c r="J1310" s="530"/>
      <c r="K1310" s="530"/>
      <c r="L1310" s="530"/>
      <c r="M1310" s="530"/>
      <c r="N1310" s="530">
        <v>1</v>
      </c>
      <c r="O1310" s="530">
        <v>16719</v>
      </c>
      <c r="P1310" s="544"/>
      <c r="Q1310" s="531">
        <v>16719</v>
      </c>
    </row>
    <row r="1311" spans="1:17" ht="14.4" customHeight="1" x14ac:dyDescent="0.3">
      <c r="A1311" s="525" t="s">
        <v>2797</v>
      </c>
      <c r="B1311" s="526" t="s">
        <v>2194</v>
      </c>
      <c r="C1311" s="526" t="s">
        <v>2166</v>
      </c>
      <c r="D1311" s="526" t="s">
        <v>2466</v>
      </c>
      <c r="E1311" s="526" t="s">
        <v>2467</v>
      </c>
      <c r="F1311" s="530"/>
      <c r="G1311" s="530"/>
      <c r="H1311" s="530"/>
      <c r="I1311" s="530"/>
      <c r="J1311" s="530">
        <v>2</v>
      </c>
      <c r="K1311" s="530">
        <v>8720</v>
      </c>
      <c r="L1311" s="530">
        <v>1</v>
      </c>
      <c r="M1311" s="530">
        <v>4360</v>
      </c>
      <c r="N1311" s="530"/>
      <c r="O1311" s="530"/>
      <c r="P1311" s="544"/>
      <c r="Q1311" s="531"/>
    </row>
    <row r="1312" spans="1:17" ht="14.4" customHeight="1" x14ac:dyDescent="0.3">
      <c r="A1312" s="525" t="s">
        <v>2797</v>
      </c>
      <c r="B1312" s="526" t="s">
        <v>2194</v>
      </c>
      <c r="C1312" s="526" t="s">
        <v>2166</v>
      </c>
      <c r="D1312" s="526" t="s">
        <v>2470</v>
      </c>
      <c r="E1312" s="526" t="s">
        <v>2471</v>
      </c>
      <c r="F1312" s="530">
        <v>1</v>
      </c>
      <c r="G1312" s="530">
        <v>380.86</v>
      </c>
      <c r="H1312" s="530"/>
      <c r="I1312" s="530">
        <v>380.86</v>
      </c>
      <c r="J1312" s="530"/>
      <c r="K1312" s="530"/>
      <c r="L1312" s="530"/>
      <c r="M1312" s="530"/>
      <c r="N1312" s="530">
        <v>1</v>
      </c>
      <c r="O1312" s="530">
        <v>380.86</v>
      </c>
      <c r="P1312" s="544"/>
      <c r="Q1312" s="531">
        <v>380.86</v>
      </c>
    </row>
    <row r="1313" spans="1:17" ht="14.4" customHeight="1" x14ac:dyDescent="0.3">
      <c r="A1313" s="525" t="s">
        <v>2797</v>
      </c>
      <c r="B1313" s="526" t="s">
        <v>2194</v>
      </c>
      <c r="C1313" s="526" t="s">
        <v>2166</v>
      </c>
      <c r="D1313" s="526" t="s">
        <v>2233</v>
      </c>
      <c r="E1313" s="526" t="s">
        <v>2234</v>
      </c>
      <c r="F1313" s="530"/>
      <c r="G1313" s="530"/>
      <c r="H1313" s="530"/>
      <c r="I1313" s="530"/>
      <c r="J1313" s="530">
        <v>1</v>
      </c>
      <c r="K1313" s="530">
        <v>1085.2</v>
      </c>
      <c r="L1313" s="530">
        <v>1</v>
      </c>
      <c r="M1313" s="530">
        <v>1085.2</v>
      </c>
      <c r="N1313" s="530">
        <v>2</v>
      </c>
      <c r="O1313" s="530">
        <v>2170.4</v>
      </c>
      <c r="P1313" s="544">
        <v>2</v>
      </c>
      <c r="Q1313" s="531">
        <v>1085.2</v>
      </c>
    </row>
    <row r="1314" spans="1:17" ht="14.4" customHeight="1" x14ac:dyDescent="0.3">
      <c r="A1314" s="525" t="s">
        <v>2797</v>
      </c>
      <c r="B1314" s="526" t="s">
        <v>2194</v>
      </c>
      <c r="C1314" s="526" t="s">
        <v>2166</v>
      </c>
      <c r="D1314" s="526" t="s">
        <v>2474</v>
      </c>
      <c r="E1314" s="526" t="s">
        <v>2475</v>
      </c>
      <c r="F1314" s="530"/>
      <c r="G1314" s="530"/>
      <c r="H1314" s="530"/>
      <c r="I1314" s="530"/>
      <c r="J1314" s="530">
        <v>2</v>
      </c>
      <c r="K1314" s="530">
        <v>26930.94</v>
      </c>
      <c r="L1314" s="530">
        <v>1</v>
      </c>
      <c r="M1314" s="530">
        <v>13465.47</v>
      </c>
      <c r="N1314" s="530"/>
      <c r="O1314" s="530"/>
      <c r="P1314" s="544"/>
      <c r="Q1314" s="531"/>
    </row>
    <row r="1315" spans="1:17" ht="14.4" customHeight="1" x14ac:dyDescent="0.3">
      <c r="A1315" s="525" t="s">
        <v>2797</v>
      </c>
      <c r="B1315" s="526" t="s">
        <v>2194</v>
      </c>
      <c r="C1315" s="526" t="s">
        <v>2166</v>
      </c>
      <c r="D1315" s="526" t="s">
        <v>2484</v>
      </c>
      <c r="E1315" s="526" t="s">
        <v>2485</v>
      </c>
      <c r="F1315" s="530">
        <v>1</v>
      </c>
      <c r="G1315" s="530">
        <v>310</v>
      </c>
      <c r="H1315" s="530">
        <v>1</v>
      </c>
      <c r="I1315" s="530">
        <v>310</v>
      </c>
      <c r="J1315" s="530">
        <v>1</v>
      </c>
      <c r="K1315" s="530">
        <v>310</v>
      </c>
      <c r="L1315" s="530">
        <v>1</v>
      </c>
      <c r="M1315" s="530">
        <v>310</v>
      </c>
      <c r="N1315" s="530"/>
      <c r="O1315" s="530"/>
      <c r="P1315" s="544"/>
      <c r="Q1315" s="531"/>
    </row>
    <row r="1316" spans="1:17" ht="14.4" customHeight="1" x14ac:dyDescent="0.3">
      <c r="A1316" s="525" t="s">
        <v>2797</v>
      </c>
      <c r="B1316" s="526" t="s">
        <v>2194</v>
      </c>
      <c r="C1316" s="526" t="s">
        <v>2166</v>
      </c>
      <c r="D1316" s="526" t="s">
        <v>2493</v>
      </c>
      <c r="E1316" s="526" t="s">
        <v>2494</v>
      </c>
      <c r="F1316" s="530"/>
      <c r="G1316" s="530"/>
      <c r="H1316" s="530"/>
      <c r="I1316" s="530"/>
      <c r="J1316" s="530">
        <v>1</v>
      </c>
      <c r="K1316" s="530">
        <v>18900</v>
      </c>
      <c r="L1316" s="530">
        <v>1</v>
      </c>
      <c r="M1316" s="530">
        <v>18900</v>
      </c>
      <c r="N1316" s="530"/>
      <c r="O1316" s="530"/>
      <c r="P1316" s="544"/>
      <c r="Q1316" s="531"/>
    </row>
    <row r="1317" spans="1:17" ht="14.4" customHeight="1" x14ac:dyDescent="0.3">
      <c r="A1317" s="525" t="s">
        <v>2797</v>
      </c>
      <c r="B1317" s="526" t="s">
        <v>2194</v>
      </c>
      <c r="C1317" s="526" t="s">
        <v>2166</v>
      </c>
      <c r="D1317" s="526" t="s">
        <v>2496</v>
      </c>
      <c r="E1317" s="526" t="s">
        <v>2497</v>
      </c>
      <c r="F1317" s="530"/>
      <c r="G1317" s="530"/>
      <c r="H1317" s="530"/>
      <c r="I1317" s="530"/>
      <c r="J1317" s="530"/>
      <c r="K1317" s="530"/>
      <c r="L1317" s="530"/>
      <c r="M1317" s="530"/>
      <c r="N1317" s="530">
        <v>1</v>
      </c>
      <c r="O1317" s="530">
        <v>8860.39</v>
      </c>
      <c r="P1317" s="544"/>
      <c r="Q1317" s="531">
        <v>8860.39</v>
      </c>
    </row>
    <row r="1318" spans="1:17" ht="14.4" customHeight="1" x14ac:dyDescent="0.3">
      <c r="A1318" s="525" t="s">
        <v>2797</v>
      </c>
      <c r="B1318" s="526" t="s">
        <v>2194</v>
      </c>
      <c r="C1318" s="526" t="s">
        <v>2175</v>
      </c>
      <c r="D1318" s="526" t="s">
        <v>2176</v>
      </c>
      <c r="E1318" s="526" t="s">
        <v>2177</v>
      </c>
      <c r="F1318" s="530"/>
      <c r="G1318" s="530"/>
      <c r="H1318" s="530"/>
      <c r="I1318" s="530"/>
      <c r="J1318" s="530">
        <v>3</v>
      </c>
      <c r="K1318" s="530">
        <v>111</v>
      </c>
      <c r="L1318" s="530">
        <v>1</v>
      </c>
      <c r="M1318" s="530">
        <v>37</v>
      </c>
      <c r="N1318" s="530">
        <v>2</v>
      </c>
      <c r="O1318" s="530">
        <v>74</v>
      </c>
      <c r="P1318" s="544">
        <v>0.66666666666666663</v>
      </c>
      <c r="Q1318" s="531">
        <v>37</v>
      </c>
    </row>
    <row r="1319" spans="1:17" ht="14.4" customHeight="1" x14ac:dyDescent="0.3">
      <c r="A1319" s="525" t="s">
        <v>2797</v>
      </c>
      <c r="B1319" s="526" t="s">
        <v>2194</v>
      </c>
      <c r="C1319" s="526" t="s">
        <v>2175</v>
      </c>
      <c r="D1319" s="526" t="s">
        <v>2243</v>
      </c>
      <c r="E1319" s="526" t="s">
        <v>2244</v>
      </c>
      <c r="F1319" s="530">
        <v>21</v>
      </c>
      <c r="G1319" s="530">
        <v>4347</v>
      </c>
      <c r="H1319" s="530">
        <v>1.0204225352112677</v>
      </c>
      <c r="I1319" s="530">
        <v>207</v>
      </c>
      <c r="J1319" s="530">
        <v>20</v>
      </c>
      <c r="K1319" s="530">
        <v>4260</v>
      </c>
      <c r="L1319" s="530">
        <v>1</v>
      </c>
      <c r="M1319" s="530">
        <v>213</v>
      </c>
      <c r="N1319" s="530">
        <v>31</v>
      </c>
      <c r="O1319" s="530">
        <v>6603</v>
      </c>
      <c r="P1319" s="544">
        <v>1.55</v>
      </c>
      <c r="Q1319" s="531">
        <v>213</v>
      </c>
    </row>
    <row r="1320" spans="1:17" ht="14.4" customHeight="1" x14ac:dyDescent="0.3">
      <c r="A1320" s="525" t="s">
        <v>2797</v>
      </c>
      <c r="B1320" s="526" t="s">
        <v>2194</v>
      </c>
      <c r="C1320" s="526" t="s">
        <v>2175</v>
      </c>
      <c r="D1320" s="526" t="s">
        <v>2245</v>
      </c>
      <c r="E1320" s="526" t="s">
        <v>2246</v>
      </c>
      <c r="F1320" s="530">
        <v>9</v>
      </c>
      <c r="G1320" s="530">
        <v>1359</v>
      </c>
      <c r="H1320" s="530">
        <v>1.7535483870967743</v>
      </c>
      <c r="I1320" s="530">
        <v>151</v>
      </c>
      <c r="J1320" s="530">
        <v>5</v>
      </c>
      <c r="K1320" s="530">
        <v>775</v>
      </c>
      <c r="L1320" s="530">
        <v>1</v>
      </c>
      <c r="M1320" s="530">
        <v>155</v>
      </c>
      <c r="N1320" s="530">
        <v>6</v>
      </c>
      <c r="O1320" s="530">
        <v>930</v>
      </c>
      <c r="P1320" s="544">
        <v>1.2</v>
      </c>
      <c r="Q1320" s="531">
        <v>155</v>
      </c>
    </row>
    <row r="1321" spans="1:17" ht="14.4" customHeight="1" x14ac:dyDescent="0.3">
      <c r="A1321" s="525" t="s">
        <v>2797</v>
      </c>
      <c r="B1321" s="526" t="s">
        <v>2194</v>
      </c>
      <c r="C1321" s="526" t="s">
        <v>2175</v>
      </c>
      <c r="D1321" s="526" t="s">
        <v>2247</v>
      </c>
      <c r="E1321" s="526" t="s">
        <v>2248</v>
      </c>
      <c r="F1321" s="530">
        <v>12</v>
      </c>
      <c r="G1321" s="530">
        <v>2196</v>
      </c>
      <c r="H1321" s="530">
        <v>0.61806923726428376</v>
      </c>
      <c r="I1321" s="530">
        <v>183</v>
      </c>
      <c r="J1321" s="530">
        <v>19</v>
      </c>
      <c r="K1321" s="530">
        <v>3553</v>
      </c>
      <c r="L1321" s="530">
        <v>1</v>
      </c>
      <c r="M1321" s="530">
        <v>187</v>
      </c>
      <c r="N1321" s="530">
        <v>21</v>
      </c>
      <c r="O1321" s="530">
        <v>3927</v>
      </c>
      <c r="P1321" s="544">
        <v>1.1052631578947369</v>
      </c>
      <c r="Q1321" s="531">
        <v>187</v>
      </c>
    </row>
    <row r="1322" spans="1:17" ht="14.4" customHeight="1" x14ac:dyDescent="0.3">
      <c r="A1322" s="525" t="s">
        <v>2797</v>
      </c>
      <c r="B1322" s="526" t="s">
        <v>2194</v>
      </c>
      <c r="C1322" s="526" t="s">
        <v>2175</v>
      </c>
      <c r="D1322" s="526" t="s">
        <v>2249</v>
      </c>
      <c r="E1322" s="526" t="s">
        <v>2250</v>
      </c>
      <c r="F1322" s="530">
        <v>13</v>
      </c>
      <c r="G1322" s="530">
        <v>1625</v>
      </c>
      <c r="H1322" s="530">
        <v>1.5869140625</v>
      </c>
      <c r="I1322" s="530">
        <v>125</v>
      </c>
      <c r="J1322" s="530">
        <v>8</v>
      </c>
      <c r="K1322" s="530">
        <v>1024</v>
      </c>
      <c r="L1322" s="530">
        <v>1</v>
      </c>
      <c r="M1322" s="530">
        <v>128</v>
      </c>
      <c r="N1322" s="530">
        <v>14</v>
      </c>
      <c r="O1322" s="530">
        <v>1792</v>
      </c>
      <c r="P1322" s="544">
        <v>1.75</v>
      </c>
      <c r="Q1322" s="531">
        <v>128</v>
      </c>
    </row>
    <row r="1323" spans="1:17" ht="14.4" customHeight="1" x14ac:dyDescent="0.3">
      <c r="A1323" s="525" t="s">
        <v>2797</v>
      </c>
      <c r="B1323" s="526" t="s">
        <v>2194</v>
      </c>
      <c r="C1323" s="526" t="s">
        <v>2175</v>
      </c>
      <c r="D1323" s="526" t="s">
        <v>2251</v>
      </c>
      <c r="E1323" s="526" t="s">
        <v>2252</v>
      </c>
      <c r="F1323" s="530">
        <v>18</v>
      </c>
      <c r="G1323" s="530">
        <v>3942</v>
      </c>
      <c r="H1323" s="530">
        <v>2.9461883408071747</v>
      </c>
      <c r="I1323" s="530">
        <v>219</v>
      </c>
      <c r="J1323" s="530">
        <v>6</v>
      </c>
      <c r="K1323" s="530">
        <v>1338</v>
      </c>
      <c r="L1323" s="530">
        <v>1</v>
      </c>
      <c r="M1323" s="530">
        <v>223</v>
      </c>
      <c r="N1323" s="530">
        <v>18</v>
      </c>
      <c r="O1323" s="530">
        <v>4014</v>
      </c>
      <c r="P1323" s="544">
        <v>3</v>
      </c>
      <c r="Q1323" s="531">
        <v>223</v>
      </c>
    </row>
    <row r="1324" spans="1:17" ht="14.4" customHeight="1" x14ac:dyDescent="0.3">
      <c r="A1324" s="525" t="s">
        <v>2797</v>
      </c>
      <c r="B1324" s="526" t="s">
        <v>2194</v>
      </c>
      <c r="C1324" s="526" t="s">
        <v>2175</v>
      </c>
      <c r="D1324" s="526" t="s">
        <v>2253</v>
      </c>
      <c r="E1324" s="526" t="s">
        <v>2254</v>
      </c>
      <c r="F1324" s="530">
        <v>5</v>
      </c>
      <c r="G1324" s="530">
        <v>1095</v>
      </c>
      <c r="H1324" s="530">
        <v>1.2275784753363228</v>
      </c>
      <c r="I1324" s="530">
        <v>219</v>
      </c>
      <c r="J1324" s="530">
        <v>4</v>
      </c>
      <c r="K1324" s="530">
        <v>892</v>
      </c>
      <c r="L1324" s="530">
        <v>1</v>
      </c>
      <c r="M1324" s="530">
        <v>223</v>
      </c>
      <c r="N1324" s="530">
        <v>5</v>
      </c>
      <c r="O1324" s="530">
        <v>1115</v>
      </c>
      <c r="P1324" s="544">
        <v>1.25</v>
      </c>
      <c r="Q1324" s="531">
        <v>223</v>
      </c>
    </row>
    <row r="1325" spans="1:17" ht="14.4" customHeight="1" x14ac:dyDescent="0.3">
      <c r="A1325" s="525" t="s">
        <v>2797</v>
      </c>
      <c r="B1325" s="526" t="s">
        <v>2194</v>
      </c>
      <c r="C1325" s="526" t="s">
        <v>2175</v>
      </c>
      <c r="D1325" s="526" t="s">
        <v>2257</v>
      </c>
      <c r="E1325" s="526" t="s">
        <v>2258</v>
      </c>
      <c r="F1325" s="530">
        <v>23</v>
      </c>
      <c r="G1325" s="530">
        <v>5083</v>
      </c>
      <c r="H1325" s="530">
        <v>1.3288888888888888</v>
      </c>
      <c r="I1325" s="530">
        <v>221</v>
      </c>
      <c r="J1325" s="530">
        <v>17</v>
      </c>
      <c r="K1325" s="530">
        <v>3825</v>
      </c>
      <c r="L1325" s="530">
        <v>1</v>
      </c>
      <c r="M1325" s="530">
        <v>225</v>
      </c>
      <c r="N1325" s="530">
        <v>34</v>
      </c>
      <c r="O1325" s="530">
        <v>7650</v>
      </c>
      <c r="P1325" s="544">
        <v>2</v>
      </c>
      <c r="Q1325" s="531">
        <v>225</v>
      </c>
    </row>
    <row r="1326" spans="1:17" ht="14.4" customHeight="1" x14ac:dyDescent="0.3">
      <c r="A1326" s="525" t="s">
        <v>2797</v>
      </c>
      <c r="B1326" s="526" t="s">
        <v>2194</v>
      </c>
      <c r="C1326" s="526" t="s">
        <v>2175</v>
      </c>
      <c r="D1326" s="526" t="s">
        <v>2259</v>
      </c>
      <c r="E1326" s="526" t="s">
        <v>2260</v>
      </c>
      <c r="F1326" s="530">
        <v>3</v>
      </c>
      <c r="G1326" s="530">
        <v>1839</v>
      </c>
      <c r="H1326" s="530">
        <v>2.9424000000000001</v>
      </c>
      <c r="I1326" s="530">
        <v>613</v>
      </c>
      <c r="J1326" s="530">
        <v>1</v>
      </c>
      <c r="K1326" s="530">
        <v>625</v>
      </c>
      <c r="L1326" s="530">
        <v>1</v>
      </c>
      <c r="M1326" s="530">
        <v>625</v>
      </c>
      <c r="N1326" s="530">
        <v>3</v>
      </c>
      <c r="O1326" s="530">
        <v>1878</v>
      </c>
      <c r="P1326" s="544">
        <v>3.0047999999999999</v>
      </c>
      <c r="Q1326" s="531">
        <v>626</v>
      </c>
    </row>
    <row r="1327" spans="1:17" ht="14.4" customHeight="1" x14ac:dyDescent="0.3">
      <c r="A1327" s="525" t="s">
        <v>2797</v>
      </c>
      <c r="B1327" s="526" t="s">
        <v>2194</v>
      </c>
      <c r="C1327" s="526" t="s">
        <v>2175</v>
      </c>
      <c r="D1327" s="526" t="s">
        <v>2269</v>
      </c>
      <c r="E1327" s="526" t="s">
        <v>2270</v>
      </c>
      <c r="F1327" s="530"/>
      <c r="G1327" s="530"/>
      <c r="H1327" s="530"/>
      <c r="I1327" s="530"/>
      <c r="J1327" s="530">
        <v>3</v>
      </c>
      <c r="K1327" s="530">
        <v>795</v>
      </c>
      <c r="L1327" s="530">
        <v>1</v>
      </c>
      <c r="M1327" s="530">
        <v>265</v>
      </c>
      <c r="N1327" s="530"/>
      <c r="O1327" s="530"/>
      <c r="P1327" s="544"/>
      <c r="Q1327" s="531"/>
    </row>
    <row r="1328" spans="1:17" ht="14.4" customHeight="1" x14ac:dyDescent="0.3">
      <c r="A1328" s="525" t="s">
        <v>2797</v>
      </c>
      <c r="B1328" s="526" t="s">
        <v>2194</v>
      </c>
      <c r="C1328" s="526" t="s">
        <v>2175</v>
      </c>
      <c r="D1328" s="526" t="s">
        <v>2271</v>
      </c>
      <c r="E1328" s="526" t="s">
        <v>2272</v>
      </c>
      <c r="F1328" s="530">
        <v>184</v>
      </c>
      <c r="G1328" s="530">
        <v>60720</v>
      </c>
      <c r="H1328" s="530">
        <v>1.0544412607449856</v>
      </c>
      <c r="I1328" s="530">
        <v>330</v>
      </c>
      <c r="J1328" s="530">
        <v>165</v>
      </c>
      <c r="K1328" s="530">
        <v>57585</v>
      </c>
      <c r="L1328" s="530">
        <v>1</v>
      </c>
      <c r="M1328" s="530">
        <v>349</v>
      </c>
      <c r="N1328" s="530">
        <v>225</v>
      </c>
      <c r="O1328" s="530">
        <v>78750</v>
      </c>
      <c r="P1328" s="544">
        <v>1.3675436311539464</v>
      </c>
      <c r="Q1328" s="531">
        <v>350</v>
      </c>
    </row>
    <row r="1329" spans="1:17" ht="14.4" customHeight="1" x14ac:dyDescent="0.3">
      <c r="A1329" s="525" t="s">
        <v>2797</v>
      </c>
      <c r="B1329" s="526" t="s">
        <v>2194</v>
      </c>
      <c r="C1329" s="526" t="s">
        <v>2175</v>
      </c>
      <c r="D1329" s="526" t="s">
        <v>2502</v>
      </c>
      <c r="E1329" s="526" t="s">
        <v>2503</v>
      </c>
      <c r="F1329" s="530">
        <v>2</v>
      </c>
      <c r="G1329" s="530">
        <v>8278</v>
      </c>
      <c r="H1329" s="530">
        <v>0.39759846301633045</v>
      </c>
      <c r="I1329" s="530">
        <v>4139</v>
      </c>
      <c r="J1329" s="530">
        <v>5</v>
      </c>
      <c r="K1329" s="530">
        <v>20820</v>
      </c>
      <c r="L1329" s="530">
        <v>1</v>
      </c>
      <c r="M1329" s="530">
        <v>4164</v>
      </c>
      <c r="N1329" s="530">
        <v>3</v>
      </c>
      <c r="O1329" s="530">
        <v>12492</v>
      </c>
      <c r="P1329" s="544">
        <v>0.6</v>
      </c>
      <c r="Q1329" s="531">
        <v>4164</v>
      </c>
    </row>
    <row r="1330" spans="1:17" ht="14.4" customHeight="1" x14ac:dyDescent="0.3">
      <c r="A1330" s="525" t="s">
        <v>2797</v>
      </c>
      <c r="B1330" s="526" t="s">
        <v>2194</v>
      </c>
      <c r="C1330" s="526" t="s">
        <v>2175</v>
      </c>
      <c r="D1330" s="526" t="s">
        <v>2504</v>
      </c>
      <c r="E1330" s="526" t="s">
        <v>2505</v>
      </c>
      <c r="F1330" s="530">
        <v>1</v>
      </c>
      <c r="G1330" s="530">
        <v>279</v>
      </c>
      <c r="H1330" s="530"/>
      <c r="I1330" s="530">
        <v>279</v>
      </c>
      <c r="J1330" s="530"/>
      <c r="K1330" s="530"/>
      <c r="L1330" s="530"/>
      <c r="M1330" s="530"/>
      <c r="N1330" s="530">
        <v>1</v>
      </c>
      <c r="O1330" s="530">
        <v>283</v>
      </c>
      <c r="P1330" s="544"/>
      <c r="Q1330" s="531">
        <v>283</v>
      </c>
    </row>
    <row r="1331" spans="1:17" ht="14.4" customHeight="1" x14ac:dyDescent="0.3">
      <c r="A1331" s="525" t="s">
        <v>2797</v>
      </c>
      <c r="B1331" s="526" t="s">
        <v>2194</v>
      </c>
      <c r="C1331" s="526" t="s">
        <v>2175</v>
      </c>
      <c r="D1331" s="526" t="s">
        <v>2506</v>
      </c>
      <c r="E1331" s="526" t="s">
        <v>2507</v>
      </c>
      <c r="F1331" s="530">
        <v>1</v>
      </c>
      <c r="G1331" s="530">
        <v>6264</v>
      </c>
      <c r="H1331" s="530"/>
      <c r="I1331" s="530">
        <v>6264</v>
      </c>
      <c r="J1331" s="530"/>
      <c r="K1331" s="530"/>
      <c r="L1331" s="530"/>
      <c r="M1331" s="530"/>
      <c r="N1331" s="530"/>
      <c r="O1331" s="530"/>
      <c r="P1331" s="544"/>
      <c r="Q1331" s="531"/>
    </row>
    <row r="1332" spans="1:17" ht="14.4" customHeight="1" x14ac:dyDescent="0.3">
      <c r="A1332" s="525" t="s">
        <v>2797</v>
      </c>
      <c r="B1332" s="526" t="s">
        <v>2194</v>
      </c>
      <c r="C1332" s="526" t="s">
        <v>2175</v>
      </c>
      <c r="D1332" s="526" t="s">
        <v>2508</v>
      </c>
      <c r="E1332" s="526" t="s">
        <v>2509</v>
      </c>
      <c r="F1332" s="530">
        <v>3</v>
      </c>
      <c r="G1332" s="530">
        <v>4581</v>
      </c>
      <c r="H1332" s="530">
        <v>1.4542857142857142</v>
      </c>
      <c r="I1332" s="530">
        <v>1527</v>
      </c>
      <c r="J1332" s="530">
        <v>2</v>
      </c>
      <c r="K1332" s="530">
        <v>3150</v>
      </c>
      <c r="L1332" s="530">
        <v>1</v>
      </c>
      <c r="M1332" s="530">
        <v>1575</v>
      </c>
      <c r="N1332" s="530">
        <v>1</v>
      </c>
      <c r="O1332" s="530">
        <v>1575</v>
      </c>
      <c r="P1332" s="544">
        <v>0.5</v>
      </c>
      <c r="Q1332" s="531">
        <v>1575</v>
      </c>
    </row>
    <row r="1333" spans="1:17" ht="14.4" customHeight="1" x14ac:dyDescent="0.3">
      <c r="A1333" s="525" t="s">
        <v>2797</v>
      </c>
      <c r="B1333" s="526" t="s">
        <v>2194</v>
      </c>
      <c r="C1333" s="526" t="s">
        <v>2175</v>
      </c>
      <c r="D1333" s="526" t="s">
        <v>2512</v>
      </c>
      <c r="E1333" s="526" t="s">
        <v>2513</v>
      </c>
      <c r="F1333" s="530">
        <v>7</v>
      </c>
      <c r="G1333" s="530">
        <v>26768</v>
      </c>
      <c r="H1333" s="530">
        <v>0.69347150259067358</v>
      </c>
      <c r="I1333" s="530">
        <v>3824</v>
      </c>
      <c r="J1333" s="530">
        <v>10</v>
      </c>
      <c r="K1333" s="530">
        <v>38600</v>
      </c>
      <c r="L1333" s="530">
        <v>1</v>
      </c>
      <c r="M1333" s="530">
        <v>3860</v>
      </c>
      <c r="N1333" s="530">
        <v>11</v>
      </c>
      <c r="O1333" s="530">
        <v>42460</v>
      </c>
      <c r="P1333" s="544">
        <v>1.1000000000000001</v>
      </c>
      <c r="Q1333" s="531">
        <v>3860</v>
      </c>
    </row>
    <row r="1334" spans="1:17" ht="14.4" customHeight="1" x14ac:dyDescent="0.3">
      <c r="A1334" s="525" t="s">
        <v>2797</v>
      </c>
      <c r="B1334" s="526" t="s">
        <v>2194</v>
      </c>
      <c r="C1334" s="526" t="s">
        <v>2175</v>
      </c>
      <c r="D1334" s="526" t="s">
        <v>2514</v>
      </c>
      <c r="E1334" s="526" t="s">
        <v>2515</v>
      </c>
      <c r="F1334" s="530">
        <v>2</v>
      </c>
      <c r="G1334" s="530">
        <v>10324</v>
      </c>
      <c r="H1334" s="530"/>
      <c r="I1334" s="530">
        <v>5162</v>
      </c>
      <c r="J1334" s="530"/>
      <c r="K1334" s="530"/>
      <c r="L1334" s="530"/>
      <c r="M1334" s="530"/>
      <c r="N1334" s="530">
        <v>1</v>
      </c>
      <c r="O1334" s="530">
        <v>5210</v>
      </c>
      <c r="P1334" s="544"/>
      <c r="Q1334" s="531">
        <v>5210</v>
      </c>
    </row>
    <row r="1335" spans="1:17" ht="14.4" customHeight="1" x14ac:dyDescent="0.3">
      <c r="A1335" s="525" t="s">
        <v>2797</v>
      </c>
      <c r="B1335" s="526" t="s">
        <v>2194</v>
      </c>
      <c r="C1335" s="526" t="s">
        <v>2175</v>
      </c>
      <c r="D1335" s="526" t="s">
        <v>2516</v>
      </c>
      <c r="E1335" s="526" t="s">
        <v>2517</v>
      </c>
      <c r="F1335" s="530">
        <v>6</v>
      </c>
      <c r="G1335" s="530">
        <v>47118</v>
      </c>
      <c r="H1335" s="530"/>
      <c r="I1335" s="530">
        <v>7853</v>
      </c>
      <c r="J1335" s="530"/>
      <c r="K1335" s="530"/>
      <c r="L1335" s="530"/>
      <c r="M1335" s="530"/>
      <c r="N1335" s="530"/>
      <c r="O1335" s="530"/>
      <c r="P1335" s="544"/>
      <c r="Q1335" s="531"/>
    </row>
    <row r="1336" spans="1:17" ht="14.4" customHeight="1" x14ac:dyDescent="0.3">
      <c r="A1336" s="525" t="s">
        <v>2797</v>
      </c>
      <c r="B1336" s="526" t="s">
        <v>2194</v>
      </c>
      <c r="C1336" s="526" t="s">
        <v>2175</v>
      </c>
      <c r="D1336" s="526" t="s">
        <v>2281</v>
      </c>
      <c r="E1336" s="526" t="s">
        <v>2282</v>
      </c>
      <c r="F1336" s="530">
        <v>21</v>
      </c>
      <c r="G1336" s="530">
        <v>26901</v>
      </c>
      <c r="H1336" s="530">
        <v>1.0950054951764563</v>
      </c>
      <c r="I1336" s="530">
        <v>1281</v>
      </c>
      <c r="J1336" s="530">
        <v>19</v>
      </c>
      <c r="K1336" s="530">
        <v>24567</v>
      </c>
      <c r="L1336" s="530">
        <v>1</v>
      </c>
      <c r="M1336" s="530">
        <v>1293</v>
      </c>
      <c r="N1336" s="530">
        <v>12</v>
      </c>
      <c r="O1336" s="530">
        <v>15528</v>
      </c>
      <c r="P1336" s="544">
        <v>0.63206740749786294</v>
      </c>
      <c r="Q1336" s="531">
        <v>1294</v>
      </c>
    </row>
    <row r="1337" spans="1:17" ht="14.4" customHeight="1" x14ac:dyDescent="0.3">
      <c r="A1337" s="525" t="s">
        <v>2797</v>
      </c>
      <c r="B1337" s="526" t="s">
        <v>2194</v>
      </c>
      <c r="C1337" s="526" t="s">
        <v>2175</v>
      </c>
      <c r="D1337" s="526" t="s">
        <v>2283</v>
      </c>
      <c r="E1337" s="526" t="s">
        <v>2284</v>
      </c>
      <c r="F1337" s="530">
        <v>12</v>
      </c>
      <c r="G1337" s="530">
        <v>14004</v>
      </c>
      <c r="H1337" s="530">
        <v>1.3220050977060323</v>
      </c>
      <c r="I1337" s="530">
        <v>1167</v>
      </c>
      <c r="J1337" s="530">
        <v>9</v>
      </c>
      <c r="K1337" s="530">
        <v>10593</v>
      </c>
      <c r="L1337" s="530">
        <v>1</v>
      </c>
      <c r="M1337" s="530">
        <v>1177</v>
      </c>
      <c r="N1337" s="530">
        <v>7</v>
      </c>
      <c r="O1337" s="530">
        <v>8246</v>
      </c>
      <c r="P1337" s="544">
        <v>0.77843859152270367</v>
      </c>
      <c r="Q1337" s="531">
        <v>1178</v>
      </c>
    </row>
    <row r="1338" spans="1:17" ht="14.4" customHeight="1" x14ac:dyDescent="0.3">
      <c r="A1338" s="525" t="s">
        <v>2797</v>
      </c>
      <c r="B1338" s="526" t="s">
        <v>2194</v>
      </c>
      <c r="C1338" s="526" t="s">
        <v>2175</v>
      </c>
      <c r="D1338" s="526" t="s">
        <v>2285</v>
      </c>
      <c r="E1338" s="526" t="s">
        <v>2286</v>
      </c>
      <c r="F1338" s="530">
        <v>32</v>
      </c>
      <c r="G1338" s="530">
        <v>162432</v>
      </c>
      <c r="H1338" s="530">
        <v>0.87492728330424663</v>
      </c>
      <c r="I1338" s="530">
        <v>5076</v>
      </c>
      <c r="J1338" s="530">
        <v>36</v>
      </c>
      <c r="K1338" s="530">
        <v>185652</v>
      </c>
      <c r="L1338" s="530">
        <v>1</v>
      </c>
      <c r="M1338" s="530">
        <v>5157</v>
      </c>
      <c r="N1338" s="530">
        <v>25</v>
      </c>
      <c r="O1338" s="530">
        <v>128925</v>
      </c>
      <c r="P1338" s="544">
        <v>0.69444444444444442</v>
      </c>
      <c r="Q1338" s="531">
        <v>5157</v>
      </c>
    </row>
    <row r="1339" spans="1:17" ht="14.4" customHeight="1" x14ac:dyDescent="0.3">
      <c r="A1339" s="525" t="s">
        <v>2797</v>
      </c>
      <c r="B1339" s="526" t="s">
        <v>2194</v>
      </c>
      <c r="C1339" s="526" t="s">
        <v>2175</v>
      </c>
      <c r="D1339" s="526" t="s">
        <v>2287</v>
      </c>
      <c r="E1339" s="526" t="s">
        <v>2288</v>
      </c>
      <c r="F1339" s="530">
        <v>1</v>
      </c>
      <c r="G1339" s="530">
        <v>7685</v>
      </c>
      <c r="H1339" s="530">
        <v>0.98449910325390722</v>
      </c>
      <c r="I1339" s="530">
        <v>7685</v>
      </c>
      <c r="J1339" s="530">
        <v>1</v>
      </c>
      <c r="K1339" s="530">
        <v>7806</v>
      </c>
      <c r="L1339" s="530">
        <v>1</v>
      </c>
      <c r="M1339" s="530">
        <v>7806</v>
      </c>
      <c r="N1339" s="530">
        <v>1</v>
      </c>
      <c r="O1339" s="530">
        <v>7807</v>
      </c>
      <c r="P1339" s="544">
        <v>1.0001281065846785</v>
      </c>
      <c r="Q1339" s="531">
        <v>7807</v>
      </c>
    </row>
    <row r="1340" spans="1:17" ht="14.4" customHeight="1" x14ac:dyDescent="0.3">
      <c r="A1340" s="525" t="s">
        <v>2797</v>
      </c>
      <c r="B1340" s="526" t="s">
        <v>2194</v>
      </c>
      <c r="C1340" s="526" t="s">
        <v>2175</v>
      </c>
      <c r="D1340" s="526" t="s">
        <v>2289</v>
      </c>
      <c r="E1340" s="526" t="s">
        <v>2290</v>
      </c>
      <c r="F1340" s="530"/>
      <c r="G1340" s="530"/>
      <c r="H1340" s="530"/>
      <c r="I1340" s="530"/>
      <c r="J1340" s="530">
        <v>1</v>
      </c>
      <c r="K1340" s="530">
        <v>5620</v>
      </c>
      <c r="L1340" s="530">
        <v>1</v>
      </c>
      <c r="M1340" s="530">
        <v>5620</v>
      </c>
      <c r="N1340" s="530">
        <v>1</v>
      </c>
      <c r="O1340" s="530">
        <v>5620</v>
      </c>
      <c r="P1340" s="544">
        <v>1</v>
      </c>
      <c r="Q1340" s="531">
        <v>5620</v>
      </c>
    </row>
    <row r="1341" spans="1:17" ht="14.4" customHeight="1" x14ac:dyDescent="0.3">
      <c r="A1341" s="525" t="s">
        <v>2797</v>
      </c>
      <c r="B1341" s="526" t="s">
        <v>2194</v>
      </c>
      <c r="C1341" s="526" t="s">
        <v>2175</v>
      </c>
      <c r="D1341" s="526" t="s">
        <v>2293</v>
      </c>
      <c r="E1341" s="526" t="s">
        <v>2294</v>
      </c>
      <c r="F1341" s="530">
        <v>1</v>
      </c>
      <c r="G1341" s="530">
        <v>752</v>
      </c>
      <c r="H1341" s="530">
        <v>0.47</v>
      </c>
      <c r="I1341" s="530">
        <v>752</v>
      </c>
      <c r="J1341" s="530">
        <v>2</v>
      </c>
      <c r="K1341" s="530">
        <v>1600</v>
      </c>
      <c r="L1341" s="530">
        <v>1</v>
      </c>
      <c r="M1341" s="530">
        <v>800</v>
      </c>
      <c r="N1341" s="530"/>
      <c r="O1341" s="530"/>
      <c r="P1341" s="544"/>
      <c r="Q1341" s="531"/>
    </row>
    <row r="1342" spans="1:17" ht="14.4" customHeight="1" x14ac:dyDescent="0.3">
      <c r="A1342" s="525" t="s">
        <v>2797</v>
      </c>
      <c r="B1342" s="526" t="s">
        <v>2194</v>
      </c>
      <c r="C1342" s="526" t="s">
        <v>2175</v>
      </c>
      <c r="D1342" s="526" t="s">
        <v>2295</v>
      </c>
      <c r="E1342" s="526" t="s">
        <v>2296</v>
      </c>
      <c r="F1342" s="530">
        <v>2780</v>
      </c>
      <c r="G1342" s="530">
        <v>486500</v>
      </c>
      <c r="H1342" s="530">
        <v>1.0543105372541115</v>
      </c>
      <c r="I1342" s="530">
        <v>175</v>
      </c>
      <c r="J1342" s="530">
        <v>2607</v>
      </c>
      <c r="K1342" s="530">
        <v>461439</v>
      </c>
      <c r="L1342" s="530">
        <v>1</v>
      </c>
      <c r="M1342" s="530">
        <v>177</v>
      </c>
      <c r="N1342" s="530">
        <v>2841</v>
      </c>
      <c r="O1342" s="530">
        <v>502857</v>
      </c>
      <c r="P1342" s="544">
        <v>1.0897583429228999</v>
      </c>
      <c r="Q1342" s="531">
        <v>177</v>
      </c>
    </row>
    <row r="1343" spans="1:17" ht="14.4" customHeight="1" x14ac:dyDescent="0.3">
      <c r="A1343" s="525" t="s">
        <v>2797</v>
      </c>
      <c r="B1343" s="526" t="s">
        <v>2194</v>
      </c>
      <c r="C1343" s="526" t="s">
        <v>2175</v>
      </c>
      <c r="D1343" s="526" t="s">
        <v>2297</v>
      </c>
      <c r="E1343" s="526" t="s">
        <v>2298</v>
      </c>
      <c r="F1343" s="530">
        <v>146</v>
      </c>
      <c r="G1343" s="530">
        <v>292146</v>
      </c>
      <c r="H1343" s="530">
        <v>0.95737861786912748</v>
      </c>
      <c r="I1343" s="530">
        <v>2001</v>
      </c>
      <c r="J1343" s="530">
        <v>149</v>
      </c>
      <c r="K1343" s="530">
        <v>305152</v>
      </c>
      <c r="L1343" s="530">
        <v>1</v>
      </c>
      <c r="M1343" s="530">
        <v>2048</v>
      </c>
      <c r="N1343" s="530">
        <v>184</v>
      </c>
      <c r="O1343" s="530">
        <v>377016</v>
      </c>
      <c r="P1343" s="544">
        <v>1.2355023070469799</v>
      </c>
      <c r="Q1343" s="531">
        <v>2049</v>
      </c>
    </row>
    <row r="1344" spans="1:17" ht="14.4" customHeight="1" x14ac:dyDescent="0.3">
      <c r="A1344" s="525" t="s">
        <v>2797</v>
      </c>
      <c r="B1344" s="526" t="s">
        <v>2194</v>
      </c>
      <c r="C1344" s="526" t="s">
        <v>2175</v>
      </c>
      <c r="D1344" s="526" t="s">
        <v>2303</v>
      </c>
      <c r="E1344" s="526" t="s">
        <v>2304</v>
      </c>
      <c r="F1344" s="530">
        <v>17</v>
      </c>
      <c r="G1344" s="530">
        <v>45832</v>
      </c>
      <c r="H1344" s="530">
        <v>0.79768866610971878</v>
      </c>
      <c r="I1344" s="530">
        <v>2696</v>
      </c>
      <c r="J1344" s="530">
        <v>21</v>
      </c>
      <c r="K1344" s="530">
        <v>57456</v>
      </c>
      <c r="L1344" s="530">
        <v>1</v>
      </c>
      <c r="M1344" s="530">
        <v>2736</v>
      </c>
      <c r="N1344" s="530">
        <v>13</v>
      </c>
      <c r="O1344" s="530">
        <v>35581</v>
      </c>
      <c r="P1344" s="544">
        <v>0.61927387914230014</v>
      </c>
      <c r="Q1344" s="531">
        <v>2737</v>
      </c>
    </row>
    <row r="1345" spans="1:17" ht="14.4" customHeight="1" x14ac:dyDescent="0.3">
      <c r="A1345" s="525" t="s">
        <v>2797</v>
      </c>
      <c r="B1345" s="526" t="s">
        <v>2194</v>
      </c>
      <c r="C1345" s="526" t="s">
        <v>2175</v>
      </c>
      <c r="D1345" s="526" t="s">
        <v>2305</v>
      </c>
      <c r="E1345" s="526" t="s">
        <v>2306</v>
      </c>
      <c r="F1345" s="530">
        <v>2</v>
      </c>
      <c r="G1345" s="530">
        <v>10376</v>
      </c>
      <c r="H1345" s="530">
        <v>1.9692541279180109</v>
      </c>
      <c r="I1345" s="530">
        <v>5188</v>
      </c>
      <c r="J1345" s="530">
        <v>1</v>
      </c>
      <c r="K1345" s="530">
        <v>5269</v>
      </c>
      <c r="L1345" s="530">
        <v>1</v>
      </c>
      <c r="M1345" s="530">
        <v>5269</v>
      </c>
      <c r="N1345" s="530">
        <v>2</v>
      </c>
      <c r="O1345" s="530">
        <v>10538</v>
      </c>
      <c r="P1345" s="544">
        <v>2</v>
      </c>
      <c r="Q1345" s="531">
        <v>5269</v>
      </c>
    </row>
    <row r="1346" spans="1:17" ht="14.4" customHeight="1" x14ac:dyDescent="0.3">
      <c r="A1346" s="525" t="s">
        <v>2797</v>
      </c>
      <c r="B1346" s="526" t="s">
        <v>2194</v>
      </c>
      <c r="C1346" s="526" t="s">
        <v>2175</v>
      </c>
      <c r="D1346" s="526" t="s">
        <v>2309</v>
      </c>
      <c r="E1346" s="526" t="s">
        <v>2310</v>
      </c>
      <c r="F1346" s="530">
        <v>2</v>
      </c>
      <c r="G1346" s="530">
        <v>1324</v>
      </c>
      <c r="H1346" s="530">
        <v>1.9643916913946589</v>
      </c>
      <c r="I1346" s="530">
        <v>662</v>
      </c>
      <c r="J1346" s="530">
        <v>1</v>
      </c>
      <c r="K1346" s="530">
        <v>674</v>
      </c>
      <c r="L1346" s="530">
        <v>1</v>
      </c>
      <c r="M1346" s="530">
        <v>674</v>
      </c>
      <c r="N1346" s="530">
        <v>1</v>
      </c>
      <c r="O1346" s="530">
        <v>675</v>
      </c>
      <c r="P1346" s="544">
        <v>1.0014836795252227</v>
      </c>
      <c r="Q1346" s="531">
        <v>675</v>
      </c>
    </row>
    <row r="1347" spans="1:17" ht="14.4" customHeight="1" x14ac:dyDescent="0.3">
      <c r="A1347" s="525" t="s">
        <v>2797</v>
      </c>
      <c r="B1347" s="526" t="s">
        <v>2194</v>
      </c>
      <c r="C1347" s="526" t="s">
        <v>2175</v>
      </c>
      <c r="D1347" s="526" t="s">
        <v>2522</v>
      </c>
      <c r="E1347" s="526" t="s">
        <v>2523</v>
      </c>
      <c r="F1347" s="530">
        <v>1</v>
      </c>
      <c r="G1347" s="530">
        <v>2082</v>
      </c>
      <c r="H1347" s="530"/>
      <c r="I1347" s="530">
        <v>2082</v>
      </c>
      <c r="J1347" s="530"/>
      <c r="K1347" s="530"/>
      <c r="L1347" s="530"/>
      <c r="M1347" s="530"/>
      <c r="N1347" s="530">
        <v>1</v>
      </c>
      <c r="O1347" s="530">
        <v>2113</v>
      </c>
      <c r="P1347" s="544"/>
      <c r="Q1347" s="531">
        <v>2113</v>
      </c>
    </row>
    <row r="1348" spans="1:17" ht="14.4" customHeight="1" x14ac:dyDescent="0.3">
      <c r="A1348" s="525" t="s">
        <v>2797</v>
      </c>
      <c r="B1348" s="526" t="s">
        <v>2194</v>
      </c>
      <c r="C1348" s="526" t="s">
        <v>2175</v>
      </c>
      <c r="D1348" s="526" t="s">
        <v>2313</v>
      </c>
      <c r="E1348" s="526" t="s">
        <v>2314</v>
      </c>
      <c r="F1348" s="530">
        <v>100</v>
      </c>
      <c r="G1348" s="530">
        <v>15100</v>
      </c>
      <c r="H1348" s="530">
        <v>1.0705423608649416</v>
      </c>
      <c r="I1348" s="530">
        <v>151</v>
      </c>
      <c r="J1348" s="530">
        <v>91</v>
      </c>
      <c r="K1348" s="530">
        <v>14105</v>
      </c>
      <c r="L1348" s="530">
        <v>1</v>
      </c>
      <c r="M1348" s="530">
        <v>155</v>
      </c>
      <c r="N1348" s="530">
        <v>117</v>
      </c>
      <c r="O1348" s="530">
        <v>18135</v>
      </c>
      <c r="P1348" s="544">
        <v>1.2857142857142858</v>
      </c>
      <c r="Q1348" s="531">
        <v>155</v>
      </c>
    </row>
    <row r="1349" spans="1:17" ht="14.4" customHeight="1" x14ac:dyDescent="0.3">
      <c r="A1349" s="525" t="s">
        <v>2797</v>
      </c>
      <c r="B1349" s="526" t="s">
        <v>2194</v>
      </c>
      <c r="C1349" s="526" t="s">
        <v>2175</v>
      </c>
      <c r="D1349" s="526" t="s">
        <v>2315</v>
      </c>
      <c r="E1349" s="526" t="s">
        <v>2316</v>
      </c>
      <c r="F1349" s="530">
        <v>4</v>
      </c>
      <c r="G1349" s="530">
        <v>780</v>
      </c>
      <c r="H1349" s="530">
        <v>0.4899497487437186</v>
      </c>
      <c r="I1349" s="530">
        <v>195</v>
      </c>
      <c r="J1349" s="530">
        <v>8</v>
      </c>
      <c r="K1349" s="530">
        <v>1592</v>
      </c>
      <c r="L1349" s="530">
        <v>1</v>
      </c>
      <c r="M1349" s="530">
        <v>199</v>
      </c>
      <c r="N1349" s="530">
        <v>5</v>
      </c>
      <c r="O1349" s="530">
        <v>995</v>
      </c>
      <c r="P1349" s="544">
        <v>0.625</v>
      </c>
      <c r="Q1349" s="531">
        <v>199</v>
      </c>
    </row>
    <row r="1350" spans="1:17" ht="14.4" customHeight="1" x14ac:dyDescent="0.3">
      <c r="A1350" s="525" t="s">
        <v>2797</v>
      </c>
      <c r="B1350" s="526" t="s">
        <v>2194</v>
      </c>
      <c r="C1350" s="526" t="s">
        <v>2175</v>
      </c>
      <c r="D1350" s="526" t="s">
        <v>2317</v>
      </c>
      <c r="E1350" s="526" t="s">
        <v>2318</v>
      </c>
      <c r="F1350" s="530">
        <v>334</v>
      </c>
      <c r="G1350" s="530">
        <v>66800</v>
      </c>
      <c r="H1350" s="530">
        <v>1.1409441825510691</v>
      </c>
      <c r="I1350" s="530">
        <v>200</v>
      </c>
      <c r="J1350" s="530">
        <v>287</v>
      </c>
      <c r="K1350" s="530">
        <v>58548</v>
      </c>
      <c r="L1350" s="530">
        <v>1</v>
      </c>
      <c r="M1350" s="530">
        <v>204</v>
      </c>
      <c r="N1350" s="530">
        <v>368</v>
      </c>
      <c r="O1350" s="530">
        <v>75072</v>
      </c>
      <c r="P1350" s="544">
        <v>1.2822299651567943</v>
      </c>
      <c r="Q1350" s="531">
        <v>204</v>
      </c>
    </row>
    <row r="1351" spans="1:17" ht="14.4" customHeight="1" x14ac:dyDescent="0.3">
      <c r="A1351" s="525" t="s">
        <v>2797</v>
      </c>
      <c r="B1351" s="526" t="s">
        <v>2194</v>
      </c>
      <c r="C1351" s="526" t="s">
        <v>2175</v>
      </c>
      <c r="D1351" s="526" t="s">
        <v>2319</v>
      </c>
      <c r="E1351" s="526" t="s">
        <v>2320</v>
      </c>
      <c r="F1351" s="530">
        <v>13</v>
      </c>
      <c r="G1351" s="530">
        <v>5434</v>
      </c>
      <c r="H1351" s="530">
        <v>1.8222669349429912</v>
      </c>
      <c r="I1351" s="530">
        <v>418</v>
      </c>
      <c r="J1351" s="530">
        <v>7</v>
      </c>
      <c r="K1351" s="530">
        <v>2982</v>
      </c>
      <c r="L1351" s="530">
        <v>1</v>
      </c>
      <c r="M1351" s="530">
        <v>426</v>
      </c>
      <c r="N1351" s="530">
        <v>8</v>
      </c>
      <c r="O1351" s="530">
        <v>3408</v>
      </c>
      <c r="P1351" s="544">
        <v>1.1428571428571428</v>
      </c>
      <c r="Q1351" s="531">
        <v>426</v>
      </c>
    </row>
    <row r="1352" spans="1:17" ht="14.4" customHeight="1" x14ac:dyDescent="0.3">
      <c r="A1352" s="525" t="s">
        <v>2797</v>
      </c>
      <c r="B1352" s="526" t="s">
        <v>2194</v>
      </c>
      <c r="C1352" s="526" t="s">
        <v>2175</v>
      </c>
      <c r="D1352" s="526" t="s">
        <v>2323</v>
      </c>
      <c r="E1352" s="526" t="s">
        <v>2324</v>
      </c>
      <c r="F1352" s="530">
        <v>3</v>
      </c>
      <c r="G1352" s="530">
        <v>477</v>
      </c>
      <c r="H1352" s="530">
        <v>0.97546012269938653</v>
      </c>
      <c r="I1352" s="530">
        <v>159</v>
      </c>
      <c r="J1352" s="530">
        <v>3</v>
      </c>
      <c r="K1352" s="530">
        <v>489</v>
      </c>
      <c r="L1352" s="530">
        <v>1</v>
      </c>
      <c r="M1352" s="530">
        <v>163</v>
      </c>
      <c r="N1352" s="530">
        <v>5</v>
      </c>
      <c r="O1352" s="530">
        <v>815</v>
      </c>
      <c r="P1352" s="544">
        <v>1.6666666666666667</v>
      </c>
      <c r="Q1352" s="531">
        <v>163</v>
      </c>
    </row>
    <row r="1353" spans="1:17" ht="14.4" customHeight="1" x14ac:dyDescent="0.3">
      <c r="A1353" s="525" t="s">
        <v>2797</v>
      </c>
      <c r="B1353" s="526" t="s">
        <v>2194</v>
      </c>
      <c r="C1353" s="526" t="s">
        <v>2175</v>
      </c>
      <c r="D1353" s="526" t="s">
        <v>2327</v>
      </c>
      <c r="E1353" s="526" t="s">
        <v>2328</v>
      </c>
      <c r="F1353" s="530">
        <v>170</v>
      </c>
      <c r="G1353" s="530">
        <v>360910</v>
      </c>
      <c r="H1353" s="530">
        <v>0.80169085666813278</v>
      </c>
      <c r="I1353" s="530">
        <v>2123</v>
      </c>
      <c r="J1353" s="530">
        <v>209</v>
      </c>
      <c r="K1353" s="530">
        <v>450186</v>
      </c>
      <c r="L1353" s="530">
        <v>1</v>
      </c>
      <c r="M1353" s="530">
        <v>2154</v>
      </c>
      <c r="N1353" s="530">
        <v>215</v>
      </c>
      <c r="O1353" s="530">
        <v>463325</v>
      </c>
      <c r="P1353" s="544">
        <v>1.02918571434918</v>
      </c>
      <c r="Q1353" s="531">
        <v>2155</v>
      </c>
    </row>
    <row r="1354" spans="1:17" ht="14.4" customHeight="1" x14ac:dyDescent="0.3">
      <c r="A1354" s="525" t="s">
        <v>2797</v>
      </c>
      <c r="B1354" s="526" t="s">
        <v>2194</v>
      </c>
      <c r="C1354" s="526" t="s">
        <v>2175</v>
      </c>
      <c r="D1354" s="526" t="s">
        <v>2524</v>
      </c>
      <c r="E1354" s="526" t="s">
        <v>2513</v>
      </c>
      <c r="F1354" s="530">
        <v>8</v>
      </c>
      <c r="G1354" s="530">
        <v>14952</v>
      </c>
      <c r="H1354" s="530">
        <v>0.79194915254237286</v>
      </c>
      <c r="I1354" s="530">
        <v>1869</v>
      </c>
      <c r="J1354" s="530">
        <v>10</v>
      </c>
      <c r="K1354" s="530">
        <v>18880</v>
      </c>
      <c r="L1354" s="530">
        <v>1</v>
      </c>
      <c r="M1354" s="530">
        <v>1888</v>
      </c>
      <c r="N1354" s="530">
        <v>14</v>
      </c>
      <c r="O1354" s="530">
        <v>26446</v>
      </c>
      <c r="P1354" s="544">
        <v>1.4007415254237288</v>
      </c>
      <c r="Q1354" s="531">
        <v>1889</v>
      </c>
    </row>
    <row r="1355" spans="1:17" ht="14.4" customHeight="1" x14ac:dyDescent="0.3">
      <c r="A1355" s="525" t="s">
        <v>2797</v>
      </c>
      <c r="B1355" s="526" t="s">
        <v>2194</v>
      </c>
      <c r="C1355" s="526" t="s">
        <v>2175</v>
      </c>
      <c r="D1355" s="526" t="s">
        <v>2329</v>
      </c>
      <c r="E1355" s="526" t="s">
        <v>2330</v>
      </c>
      <c r="F1355" s="530">
        <v>2</v>
      </c>
      <c r="G1355" s="530">
        <v>318</v>
      </c>
      <c r="H1355" s="530">
        <v>0.97546012269938653</v>
      </c>
      <c r="I1355" s="530">
        <v>159</v>
      </c>
      <c r="J1355" s="530">
        <v>2</v>
      </c>
      <c r="K1355" s="530">
        <v>326</v>
      </c>
      <c r="L1355" s="530">
        <v>1</v>
      </c>
      <c r="M1355" s="530">
        <v>163</v>
      </c>
      <c r="N1355" s="530">
        <v>1</v>
      </c>
      <c r="O1355" s="530">
        <v>163</v>
      </c>
      <c r="P1355" s="544">
        <v>0.5</v>
      </c>
      <c r="Q1355" s="531">
        <v>163</v>
      </c>
    </row>
    <row r="1356" spans="1:17" ht="14.4" customHeight="1" x14ac:dyDescent="0.3">
      <c r="A1356" s="525" t="s">
        <v>2797</v>
      </c>
      <c r="B1356" s="526" t="s">
        <v>2194</v>
      </c>
      <c r="C1356" s="526" t="s">
        <v>2175</v>
      </c>
      <c r="D1356" s="526" t="s">
        <v>2331</v>
      </c>
      <c r="E1356" s="526" t="s">
        <v>2332</v>
      </c>
      <c r="F1356" s="530"/>
      <c r="G1356" s="530"/>
      <c r="H1356" s="530"/>
      <c r="I1356" s="530"/>
      <c r="J1356" s="530">
        <v>1</v>
      </c>
      <c r="K1356" s="530">
        <v>933</v>
      </c>
      <c r="L1356" s="530">
        <v>1</v>
      </c>
      <c r="M1356" s="530">
        <v>933</v>
      </c>
      <c r="N1356" s="530"/>
      <c r="O1356" s="530"/>
      <c r="P1356" s="544"/>
      <c r="Q1356" s="531"/>
    </row>
    <row r="1357" spans="1:17" ht="14.4" customHeight="1" x14ac:dyDescent="0.3">
      <c r="A1357" s="525" t="s">
        <v>2797</v>
      </c>
      <c r="B1357" s="526" t="s">
        <v>2194</v>
      </c>
      <c r="C1357" s="526" t="s">
        <v>2175</v>
      </c>
      <c r="D1357" s="526" t="s">
        <v>2335</v>
      </c>
      <c r="E1357" s="526" t="s">
        <v>2336</v>
      </c>
      <c r="F1357" s="530">
        <v>5</v>
      </c>
      <c r="G1357" s="530">
        <v>41995</v>
      </c>
      <c r="H1357" s="530">
        <v>0.45132134681726832</v>
      </c>
      <c r="I1357" s="530">
        <v>8399</v>
      </c>
      <c r="J1357" s="530">
        <v>11</v>
      </c>
      <c r="K1357" s="530">
        <v>93049</v>
      </c>
      <c r="L1357" s="530">
        <v>1</v>
      </c>
      <c r="M1357" s="530">
        <v>8459</v>
      </c>
      <c r="N1357" s="530">
        <v>11</v>
      </c>
      <c r="O1357" s="530">
        <v>93060</v>
      </c>
      <c r="P1357" s="544">
        <v>1.0001182172833669</v>
      </c>
      <c r="Q1357" s="531">
        <v>8460</v>
      </c>
    </row>
    <row r="1358" spans="1:17" ht="14.4" customHeight="1" x14ac:dyDescent="0.3">
      <c r="A1358" s="525" t="s">
        <v>2797</v>
      </c>
      <c r="B1358" s="526" t="s">
        <v>2194</v>
      </c>
      <c r="C1358" s="526" t="s">
        <v>2175</v>
      </c>
      <c r="D1358" s="526" t="s">
        <v>2527</v>
      </c>
      <c r="E1358" s="526" t="s">
        <v>2528</v>
      </c>
      <c r="F1358" s="530">
        <v>1</v>
      </c>
      <c r="G1358" s="530">
        <v>0</v>
      </c>
      <c r="H1358" s="530"/>
      <c r="I1358" s="530">
        <v>0</v>
      </c>
      <c r="J1358" s="530"/>
      <c r="K1358" s="530"/>
      <c r="L1358" s="530"/>
      <c r="M1358" s="530"/>
      <c r="N1358" s="530">
        <v>1</v>
      </c>
      <c r="O1358" s="530">
        <v>0</v>
      </c>
      <c r="P1358" s="544"/>
      <c r="Q1358" s="531">
        <v>0</v>
      </c>
    </row>
    <row r="1359" spans="1:17" ht="14.4" customHeight="1" x14ac:dyDescent="0.3">
      <c r="A1359" s="525" t="s">
        <v>2797</v>
      </c>
      <c r="B1359" s="526" t="s">
        <v>2194</v>
      </c>
      <c r="C1359" s="526" t="s">
        <v>2175</v>
      </c>
      <c r="D1359" s="526" t="s">
        <v>2339</v>
      </c>
      <c r="E1359" s="526" t="s">
        <v>2340</v>
      </c>
      <c r="F1359" s="530"/>
      <c r="G1359" s="530"/>
      <c r="H1359" s="530"/>
      <c r="I1359" s="530"/>
      <c r="J1359" s="530">
        <v>1</v>
      </c>
      <c r="K1359" s="530">
        <v>2053</v>
      </c>
      <c r="L1359" s="530">
        <v>1</v>
      </c>
      <c r="M1359" s="530">
        <v>2053</v>
      </c>
      <c r="N1359" s="530"/>
      <c r="O1359" s="530"/>
      <c r="P1359" s="544"/>
      <c r="Q1359" s="531"/>
    </row>
    <row r="1360" spans="1:17" ht="14.4" customHeight="1" x14ac:dyDescent="0.3">
      <c r="A1360" s="525" t="s">
        <v>2797</v>
      </c>
      <c r="B1360" s="526" t="s">
        <v>2194</v>
      </c>
      <c r="C1360" s="526" t="s">
        <v>2175</v>
      </c>
      <c r="D1360" s="526" t="s">
        <v>2341</v>
      </c>
      <c r="E1360" s="526" t="s">
        <v>2342</v>
      </c>
      <c r="F1360" s="530"/>
      <c r="G1360" s="530"/>
      <c r="H1360" s="530"/>
      <c r="I1360" s="530"/>
      <c r="J1360" s="530"/>
      <c r="K1360" s="530"/>
      <c r="L1360" s="530"/>
      <c r="M1360" s="530"/>
      <c r="N1360" s="530">
        <v>1</v>
      </c>
      <c r="O1360" s="530">
        <v>283</v>
      </c>
      <c r="P1360" s="544"/>
      <c r="Q1360" s="531">
        <v>283</v>
      </c>
    </row>
    <row r="1361" spans="1:17" ht="14.4" customHeight="1" x14ac:dyDescent="0.3">
      <c r="A1361" s="525" t="s">
        <v>2797</v>
      </c>
      <c r="B1361" s="526" t="s">
        <v>2194</v>
      </c>
      <c r="C1361" s="526" t="s">
        <v>2175</v>
      </c>
      <c r="D1361" s="526" t="s">
        <v>2349</v>
      </c>
      <c r="E1361" s="526" t="s">
        <v>2350</v>
      </c>
      <c r="F1361" s="530">
        <v>2</v>
      </c>
      <c r="G1361" s="530">
        <v>688</v>
      </c>
      <c r="H1361" s="530">
        <v>0.39090909090909093</v>
      </c>
      <c r="I1361" s="530">
        <v>344</v>
      </c>
      <c r="J1361" s="530">
        <v>5</v>
      </c>
      <c r="K1361" s="530">
        <v>1760</v>
      </c>
      <c r="L1361" s="530">
        <v>1</v>
      </c>
      <c r="M1361" s="530">
        <v>352</v>
      </c>
      <c r="N1361" s="530">
        <v>4</v>
      </c>
      <c r="O1361" s="530">
        <v>1408</v>
      </c>
      <c r="P1361" s="544">
        <v>0.8</v>
      </c>
      <c r="Q1361" s="531">
        <v>352</v>
      </c>
    </row>
    <row r="1362" spans="1:17" ht="14.4" customHeight="1" x14ac:dyDescent="0.3">
      <c r="A1362" s="525" t="s">
        <v>2797</v>
      </c>
      <c r="B1362" s="526" t="s">
        <v>2194</v>
      </c>
      <c r="C1362" s="526" t="s">
        <v>2175</v>
      </c>
      <c r="D1362" s="526" t="s">
        <v>2535</v>
      </c>
      <c r="E1362" s="526" t="s">
        <v>2536</v>
      </c>
      <c r="F1362" s="530"/>
      <c r="G1362" s="530"/>
      <c r="H1362" s="530"/>
      <c r="I1362" s="530"/>
      <c r="J1362" s="530">
        <v>2</v>
      </c>
      <c r="K1362" s="530">
        <v>0</v>
      </c>
      <c r="L1362" s="530"/>
      <c r="M1362" s="530">
        <v>0</v>
      </c>
      <c r="N1362" s="530"/>
      <c r="O1362" s="530"/>
      <c r="P1362" s="544"/>
      <c r="Q1362" s="531"/>
    </row>
    <row r="1363" spans="1:17" ht="14.4" customHeight="1" x14ac:dyDescent="0.3">
      <c r="A1363" s="525" t="s">
        <v>2798</v>
      </c>
      <c r="B1363" s="526" t="s">
        <v>2163</v>
      </c>
      <c r="C1363" s="526" t="s">
        <v>2166</v>
      </c>
      <c r="D1363" s="526" t="s">
        <v>2171</v>
      </c>
      <c r="E1363" s="526" t="s">
        <v>2172</v>
      </c>
      <c r="F1363" s="530"/>
      <c r="G1363" s="530"/>
      <c r="H1363" s="530"/>
      <c r="I1363" s="530"/>
      <c r="J1363" s="530">
        <v>1</v>
      </c>
      <c r="K1363" s="530">
        <v>511</v>
      </c>
      <c r="L1363" s="530">
        <v>1</v>
      </c>
      <c r="M1363" s="530">
        <v>511</v>
      </c>
      <c r="N1363" s="530"/>
      <c r="O1363" s="530"/>
      <c r="P1363" s="544"/>
      <c r="Q1363" s="531"/>
    </row>
    <row r="1364" spans="1:17" ht="14.4" customHeight="1" x14ac:dyDescent="0.3">
      <c r="A1364" s="525" t="s">
        <v>2798</v>
      </c>
      <c r="B1364" s="526" t="s">
        <v>2163</v>
      </c>
      <c r="C1364" s="526" t="s">
        <v>2175</v>
      </c>
      <c r="D1364" s="526" t="s">
        <v>2182</v>
      </c>
      <c r="E1364" s="526" t="s">
        <v>2183</v>
      </c>
      <c r="F1364" s="530">
        <v>1</v>
      </c>
      <c r="G1364" s="530">
        <v>123</v>
      </c>
      <c r="H1364" s="530">
        <v>0.93893129770992367</v>
      </c>
      <c r="I1364" s="530">
        <v>123</v>
      </c>
      <c r="J1364" s="530">
        <v>1</v>
      </c>
      <c r="K1364" s="530">
        <v>131</v>
      </c>
      <c r="L1364" s="530">
        <v>1</v>
      </c>
      <c r="M1364" s="530">
        <v>131</v>
      </c>
      <c r="N1364" s="530">
        <v>4</v>
      </c>
      <c r="O1364" s="530">
        <v>524</v>
      </c>
      <c r="P1364" s="544">
        <v>4</v>
      </c>
      <c r="Q1364" s="531">
        <v>131</v>
      </c>
    </row>
    <row r="1365" spans="1:17" ht="14.4" customHeight="1" x14ac:dyDescent="0.3">
      <c r="A1365" s="525" t="s">
        <v>2798</v>
      </c>
      <c r="B1365" s="526" t="s">
        <v>2163</v>
      </c>
      <c r="C1365" s="526" t="s">
        <v>2175</v>
      </c>
      <c r="D1365" s="526" t="s">
        <v>2184</v>
      </c>
      <c r="E1365" s="526" t="s">
        <v>2185</v>
      </c>
      <c r="F1365" s="530"/>
      <c r="G1365" s="530"/>
      <c r="H1365" s="530"/>
      <c r="I1365" s="530"/>
      <c r="J1365" s="530">
        <v>1</v>
      </c>
      <c r="K1365" s="530">
        <v>281</v>
      </c>
      <c r="L1365" s="530">
        <v>1</v>
      </c>
      <c r="M1365" s="530">
        <v>281</v>
      </c>
      <c r="N1365" s="530">
        <v>4</v>
      </c>
      <c r="O1365" s="530">
        <v>1124</v>
      </c>
      <c r="P1365" s="544">
        <v>4</v>
      </c>
      <c r="Q1365" s="531">
        <v>281</v>
      </c>
    </row>
    <row r="1366" spans="1:17" ht="14.4" customHeight="1" x14ac:dyDescent="0.3">
      <c r="A1366" s="525" t="s">
        <v>2798</v>
      </c>
      <c r="B1366" s="526" t="s">
        <v>2163</v>
      </c>
      <c r="C1366" s="526" t="s">
        <v>2175</v>
      </c>
      <c r="D1366" s="526" t="s">
        <v>2186</v>
      </c>
      <c r="E1366" s="526" t="s">
        <v>2187</v>
      </c>
      <c r="F1366" s="530"/>
      <c r="G1366" s="530"/>
      <c r="H1366" s="530"/>
      <c r="I1366" s="530"/>
      <c r="J1366" s="530">
        <v>1</v>
      </c>
      <c r="K1366" s="530">
        <v>491</v>
      </c>
      <c r="L1366" s="530">
        <v>1</v>
      </c>
      <c r="M1366" s="530">
        <v>491</v>
      </c>
      <c r="N1366" s="530"/>
      <c r="O1366" s="530"/>
      <c r="P1366" s="544"/>
      <c r="Q1366" s="531"/>
    </row>
    <row r="1367" spans="1:17" ht="14.4" customHeight="1" x14ac:dyDescent="0.3">
      <c r="A1367" s="525" t="s">
        <v>2798</v>
      </c>
      <c r="B1367" s="526" t="s">
        <v>2163</v>
      </c>
      <c r="C1367" s="526" t="s">
        <v>2175</v>
      </c>
      <c r="D1367" s="526" t="s">
        <v>2190</v>
      </c>
      <c r="E1367" s="526" t="s">
        <v>2191</v>
      </c>
      <c r="F1367" s="530">
        <v>1</v>
      </c>
      <c r="G1367" s="530">
        <v>725</v>
      </c>
      <c r="H1367" s="530">
        <v>0.97708894878706198</v>
      </c>
      <c r="I1367" s="530">
        <v>725</v>
      </c>
      <c r="J1367" s="530">
        <v>1</v>
      </c>
      <c r="K1367" s="530">
        <v>742</v>
      </c>
      <c r="L1367" s="530">
        <v>1</v>
      </c>
      <c r="M1367" s="530">
        <v>742</v>
      </c>
      <c r="N1367" s="530">
        <v>4</v>
      </c>
      <c r="O1367" s="530">
        <v>2968</v>
      </c>
      <c r="P1367" s="544">
        <v>4</v>
      </c>
      <c r="Q1367" s="531">
        <v>742</v>
      </c>
    </row>
    <row r="1368" spans="1:17" ht="14.4" customHeight="1" x14ac:dyDescent="0.3">
      <c r="A1368" s="525" t="s">
        <v>2798</v>
      </c>
      <c r="B1368" s="526" t="s">
        <v>2194</v>
      </c>
      <c r="C1368" s="526" t="s">
        <v>2164</v>
      </c>
      <c r="D1368" s="526" t="s">
        <v>2195</v>
      </c>
      <c r="E1368" s="526" t="s">
        <v>603</v>
      </c>
      <c r="F1368" s="530">
        <v>10.75</v>
      </c>
      <c r="G1368" s="530">
        <v>18396.100000000002</v>
      </c>
      <c r="H1368" s="530">
        <v>0.97727201492993221</v>
      </c>
      <c r="I1368" s="530">
        <v>1711.2651162790701</v>
      </c>
      <c r="J1368" s="530">
        <v>11</v>
      </c>
      <c r="K1368" s="530">
        <v>18823.930000000004</v>
      </c>
      <c r="L1368" s="530">
        <v>1</v>
      </c>
      <c r="M1368" s="530">
        <v>1711.2663636363641</v>
      </c>
      <c r="N1368" s="530">
        <v>8</v>
      </c>
      <c r="O1368" s="530">
        <v>13690.14</v>
      </c>
      <c r="P1368" s="544">
        <v>0.72727321021699487</v>
      </c>
      <c r="Q1368" s="531">
        <v>1711.2674999999999</v>
      </c>
    </row>
    <row r="1369" spans="1:17" ht="14.4" customHeight="1" x14ac:dyDescent="0.3">
      <c r="A1369" s="525" t="s">
        <v>2798</v>
      </c>
      <c r="B1369" s="526" t="s">
        <v>2194</v>
      </c>
      <c r="C1369" s="526" t="s">
        <v>2164</v>
      </c>
      <c r="D1369" s="526" t="s">
        <v>2196</v>
      </c>
      <c r="E1369" s="526" t="s">
        <v>690</v>
      </c>
      <c r="F1369" s="530">
        <v>6.3</v>
      </c>
      <c r="G1369" s="530">
        <v>16098.38</v>
      </c>
      <c r="H1369" s="530">
        <v>1.097008477117235</v>
      </c>
      <c r="I1369" s="530">
        <v>2555.2984126984124</v>
      </c>
      <c r="J1369" s="530">
        <v>5.41</v>
      </c>
      <c r="K1369" s="530">
        <v>14674.8</v>
      </c>
      <c r="L1369" s="530">
        <v>1</v>
      </c>
      <c r="M1369" s="530">
        <v>2712.5323475046207</v>
      </c>
      <c r="N1369" s="530">
        <v>6.07</v>
      </c>
      <c r="O1369" s="530">
        <v>16445.859999999997</v>
      </c>
      <c r="P1369" s="544">
        <v>1.120687164390656</v>
      </c>
      <c r="Q1369" s="531">
        <v>2709.3673805601311</v>
      </c>
    </row>
    <row r="1370" spans="1:17" ht="14.4" customHeight="1" x14ac:dyDescent="0.3">
      <c r="A1370" s="525" t="s">
        <v>2798</v>
      </c>
      <c r="B1370" s="526" t="s">
        <v>2194</v>
      </c>
      <c r="C1370" s="526" t="s">
        <v>2164</v>
      </c>
      <c r="D1370" s="526" t="s">
        <v>2197</v>
      </c>
      <c r="E1370" s="526" t="s">
        <v>690</v>
      </c>
      <c r="F1370" s="530">
        <v>4.7000000000000011</v>
      </c>
      <c r="G1370" s="530">
        <v>30024.770000000004</v>
      </c>
      <c r="H1370" s="530">
        <v>0.79194783997704188</v>
      </c>
      <c r="I1370" s="530">
        <v>6388.2489361702119</v>
      </c>
      <c r="J1370" s="530">
        <v>5.6000000000000005</v>
      </c>
      <c r="K1370" s="530">
        <v>37912.560000000005</v>
      </c>
      <c r="L1370" s="530">
        <v>1</v>
      </c>
      <c r="M1370" s="530">
        <v>6770.1</v>
      </c>
      <c r="N1370" s="530">
        <v>4.1999999999999993</v>
      </c>
      <c r="O1370" s="530">
        <v>28434.420000000002</v>
      </c>
      <c r="P1370" s="544">
        <v>0.75</v>
      </c>
      <c r="Q1370" s="531">
        <v>6770.1000000000013</v>
      </c>
    </row>
    <row r="1371" spans="1:17" ht="14.4" customHeight="1" x14ac:dyDescent="0.3">
      <c r="A1371" s="525" t="s">
        <v>2798</v>
      </c>
      <c r="B1371" s="526" t="s">
        <v>2194</v>
      </c>
      <c r="C1371" s="526" t="s">
        <v>2164</v>
      </c>
      <c r="D1371" s="526" t="s">
        <v>2198</v>
      </c>
      <c r="E1371" s="526" t="s">
        <v>633</v>
      </c>
      <c r="F1371" s="530">
        <v>1.22</v>
      </c>
      <c r="G1371" s="530">
        <v>6031.6100000000006</v>
      </c>
      <c r="H1371" s="530">
        <v>1.0701858042171457</v>
      </c>
      <c r="I1371" s="530">
        <v>4943.9426229508199</v>
      </c>
      <c r="J1371" s="530">
        <v>1.1400000000000001</v>
      </c>
      <c r="K1371" s="530">
        <v>5636.0399999999991</v>
      </c>
      <c r="L1371" s="530">
        <v>1</v>
      </c>
      <c r="M1371" s="530">
        <v>4943.8947368421041</v>
      </c>
      <c r="N1371" s="530">
        <v>1.19</v>
      </c>
      <c r="O1371" s="530">
        <v>5883.26</v>
      </c>
      <c r="P1371" s="544">
        <v>1.0438641315533603</v>
      </c>
      <c r="Q1371" s="531">
        <v>4943.9159663865548</v>
      </c>
    </row>
    <row r="1372" spans="1:17" ht="14.4" customHeight="1" x14ac:dyDescent="0.3">
      <c r="A1372" s="525" t="s">
        <v>2798</v>
      </c>
      <c r="B1372" s="526" t="s">
        <v>2194</v>
      </c>
      <c r="C1372" s="526" t="s">
        <v>2164</v>
      </c>
      <c r="D1372" s="526" t="s">
        <v>2199</v>
      </c>
      <c r="E1372" s="526" t="s">
        <v>597</v>
      </c>
      <c r="F1372" s="530">
        <v>25.65</v>
      </c>
      <c r="G1372" s="530">
        <v>24401.729999999996</v>
      </c>
      <c r="H1372" s="530">
        <v>1.2760729234431443</v>
      </c>
      <c r="I1372" s="530">
        <v>951.33450292397652</v>
      </c>
      <c r="J1372" s="530">
        <v>19.099999999999994</v>
      </c>
      <c r="K1372" s="530">
        <v>19122.52</v>
      </c>
      <c r="L1372" s="530">
        <v>1</v>
      </c>
      <c r="M1372" s="530">
        <v>1001.1790575916234</v>
      </c>
      <c r="N1372" s="530">
        <v>28.8</v>
      </c>
      <c r="O1372" s="530">
        <v>28938.82</v>
      </c>
      <c r="P1372" s="544">
        <v>1.5133371543081142</v>
      </c>
      <c r="Q1372" s="531">
        <v>1004.8201388888889</v>
      </c>
    </row>
    <row r="1373" spans="1:17" ht="14.4" customHeight="1" x14ac:dyDescent="0.3">
      <c r="A1373" s="525" t="s">
        <v>2798</v>
      </c>
      <c r="B1373" s="526" t="s">
        <v>2194</v>
      </c>
      <c r="C1373" s="526" t="s">
        <v>2164</v>
      </c>
      <c r="D1373" s="526" t="s">
        <v>2200</v>
      </c>
      <c r="E1373" s="526" t="s">
        <v>633</v>
      </c>
      <c r="F1373" s="530">
        <v>4.4899999999999993</v>
      </c>
      <c r="G1373" s="530">
        <v>44396.62</v>
      </c>
      <c r="H1373" s="530">
        <v>0.55363753210001621</v>
      </c>
      <c r="I1373" s="530">
        <v>9887.8886414253921</v>
      </c>
      <c r="J1373" s="530">
        <v>8.11</v>
      </c>
      <c r="K1373" s="530">
        <v>80190.769999999975</v>
      </c>
      <c r="L1373" s="530">
        <v>1</v>
      </c>
      <c r="M1373" s="530">
        <v>9887.8877928483325</v>
      </c>
      <c r="N1373" s="530">
        <v>7.45</v>
      </c>
      <c r="O1373" s="530">
        <v>73575.739999999991</v>
      </c>
      <c r="P1373" s="544">
        <v>0.91750883549316231</v>
      </c>
      <c r="Q1373" s="531">
        <v>9875.9382550335558</v>
      </c>
    </row>
    <row r="1374" spans="1:17" ht="14.4" customHeight="1" x14ac:dyDescent="0.3">
      <c r="A1374" s="525" t="s">
        <v>2798</v>
      </c>
      <c r="B1374" s="526" t="s">
        <v>2194</v>
      </c>
      <c r="C1374" s="526" t="s">
        <v>2164</v>
      </c>
      <c r="D1374" s="526" t="s">
        <v>2204</v>
      </c>
      <c r="E1374" s="526" t="s">
        <v>592</v>
      </c>
      <c r="F1374" s="530">
        <v>39.5</v>
      </c>
      <c r="G1374" s="530">
        <v>36846.39</v>
      </c>
      <c r="H1374" s="530">
        <v>1.2660258150259862</v>
      </c>
      <c r="I1374" s="530">
        <v>932.81999999999994</v>
      </c>
      <c r="J1374" s="530">
        <v>31.2</v>
      </c>
      <c r="K1374" s="530">
        <v>29103.979999999996</v>
      </c>
      <c r="L1374" s="530">
        <v>1</v>
      </c>
      <c r="M1374" s="530">
        <v>932.81987179487169</v>
      </c>
      <c r="N1374" s="530">
        <v>22.75</v>
      </c>
      <c r="O1374" s="530">
        <v>19188.71</v>
      </c>
      <c r="P1374" s="544">
        <v>0.65931566747915582</v>
      </c>
      <c r="Q1374" s="531">
        <v>843.45978021978021</v>
      </c>
    </row>
    <row r="1375" spans="1:17" ht="14.4" customHeight="1" x14ac:dyDescent="0.3">
      <c r="A1375" s="525" t="s">
        <v>2798</v>
      </c>
      <c r="B1375" s="526" t="s">
        <v>2194</v>
      </c>
      <c r="C1375" s="526" t="s">
        <v>2164</v>
      </c>
      <c r="D1375" s="526" t="s">
        <v>2205</v>
      </c>
      <c r="E1375" s="526" t="s">
        <v>592</v>
      </c>
      <c r="F1375" s="530"/>
      <c r="G1375" s="530"/>
      <c r="H1375" s="530"/>
      <c r="I1375" s="530"/>
      <c r="J1375" s="530"/>
      <c r="K1375" s="530"/>
      <c r="L1375" s="530"/>
      <c r="M1375" s="530"/>
      <c r="N1375" s="530">
        <v>1</v>
      </c>
      <c r="O1375" s="530">
        <v>1686.92</v>
      </c>
      <c r="P1375" s="544"/>
      <c r="Q1375" s="531">
        <v>1686.92</v>
      </c>
    </row>
    <row r="1376" spans="1:17" ht="14.4" customHeight="1" x14ac:dyDescent="0.3">
      <c r="A1376" s="525" t="s">
        <v>2798</v>
      </c>
      <c r="B1376" s="526" t="s">
        <v>2194</v>
      </c>
      <c r="C1376" s="526" t="s">
        <v>2164</v>
      </c>
      <c r="D1376" s="526" t="s">
        <v>2206</v>
      </c>
      <c r="E1376" s="526" t="s">
        <v>607</v>
      </c>
      <c r="F1376" s="530">
        <v>0.14000000000000001</v>
      </c>
      <c r="G1376" s="530">
        <v>619.78</v>
      </c>
      <c r="H1376" s="530"/>
      <c r="I1376" s="530">
        <v>4426.9999999999991</v>
      </c>
      <c r="J1376" s="530"/>
      <c r="K1376" s="530"/>
      <c r="L1376" s="530"/>
      <c r="M1376" s="530"/>
      <c r="N1376" s="530">
        <v>0.42</v>
      </c>
      <c r="O1376" s="530">
        <v>1909.99</v>
      </c>
      <c r="P1376" s="544"/>
      <c r="Q1376" s="531">
        <v>4547.5952380952385</v>
      </c>
    </row>
    <row r="1377" spans="1:17" ht="14.4" customHeight="1" x14ac:dyDescent="0.3">
      <c r="A1377" s="525" t="s">
        <v>2798</v>
      </c>
      <c r="B1377" s="526" t="s">
        <v>2194</v>
      </c>
      <c r="C1377" s="526" t="s">
        <v>2164</v>
      </c>
      <c r="D1377" s="526" t="s">
        <v>2207</v>
      </c>
      <c r="E1377" s="526" t="s">
        <v>607</v>
      </c>
      <c r="F1377" s="530">
        <v>1.5</v>
      </c>
      <c r="G1377" s="530">
        <v>13280.999999999998</v>
      </c>
      <c r="H1377" s="530">
        <v>1.4303207317348978</v>
      </c>
      <c r="I1377" s="530">
        <v>8853.9999999999982</v>
      </c>
      <c r="J1377" s="530">
        <v>1.04</v>
      </c>
      <c r="K1377" s="530">
        <v>9285.33</v>
      </c>
      <c r="L1377" s="530">
        <v>1</v>
      </c>
      <c r="M1377" s="530">
        <v>8928.201923076922</v>
      </c>
      <c r="N1377" s="530">
        <v>0.37</v>
      </c>
      <c r="O1377" s="530">
        <v>3365.21</v>
      </c>
      <c r="P1377" s="544">
        <v>0.36242222947380437</v>
      </c>
      <c r="Q1377" s="531">
        <v>9095.1621621621616</v>
      </c>
    </row>
    <row r="1378" spans="1:17" ht="14.4" customHeight="1" x14ac:dyDescent="0.3">
      <c r="A1378" s="525" t="s">
        <v>2798</v>
      </c>
      <c r="B1378" s="526" t="s">
        <v>2194</v>
      </c>
      <c r="C1378" s="526" t="s">
        <v>2164</v>
      </c>
      <c r="D1378" s="526" t="s">
        <v>2208</v>
      </c>
      <c r="E1378" s="526" t="s">
        <v>675</v>
      </c>
      <c r="F1378" s="530">
        <v>0.6</v>
      </c>
      <c r="G1378" s="530">
        <v>1169.5800000000002</v>
      </c>
      <c r="H1378" s="530">
        <v>1.5000000000000002</v>
      </c>
      <c r="I1378" s="530">
        <v>1949.3000000000004</v>
      </c>
      <c r="J1378" s="530">
        <v>0.4</v>
      </c>
      <c r="K1378" s="530">
        <v>779.72</v>
      </c>
      <c r="L1378" s="530">
        <v>1</v>
      </c>
      <c r="M1378" s="530">
        <v>1949.3</v>
      </c>
      <c r="N1378" s="530"/>
      <c r="O1378" s="530"/>
      <c r="P1378" s="544"/>
      <c r="Q1378" s="531"/>
    </row>
    <row r="1379" spans="1:17" ht="14.4" customHeight="1" x14ac:dyDescent="0.3">
      <c r="A1379" s="525" t="s">
        <v>2798</v>
      </c>
      <c r="B1379" s="526" t="s">
        <v>2194</v>
      </c>
      <c r="C1379" s="526" t="s">
        <v>2164</v>
      </c>
      <c r="D1379" s="526" t="s">
        <v>2209</v>
      </c>
      <c r="E1379" s="526" t="s">
        <v>607</v>
      </c>
      <c r="F1379" s="530">
        <v>22.050000000000008</v>
      </c>
      <c r="G1379" s="530">
        <v>39046.150000000016</v>
      </c>
      <c r="H1379" s="530">
        <v>0.70695526079987447</v>
      </c>
      <c r="I1379" s="530">
        <v>1770.8004535147393</v>
      </c>
      <c r="J1379" s="530">
        <v>30.900000000000002</v>
      </c>
      <c r="K1379" s="530">
        <v>55231.430000000008</v>
      </c>
      <c r="L1379" s="530">
        <v>1</v>
      </c>
      <c r="M1379" s="530">
        <v>1787.4249190938513</v>
      </c>
      <c r="N1379" s="530">
        <v>26.900000000000002</v>
      </c>
      <c r="O1379" s="530">
        <v>48932.01999999999</v>
      </c>
      <c r="P1379" s="544">
        <v>0.88594519461111154</v>
      </c>
      <c r="Q1379" s="531">
        <v>1819.0342007434938</v>
      </c>
    </row>
    <row r="1380" spans="1:17" ht="14.4" customHeight="1" x14ac:dyDescent="0.3">
      <c r="A1380" s="525" t="s">
        <v>2798</v>
      </c>
      <c r="B1380" s="526" t="s">
        <v>2194</v>
      </c>
      <c r="C1380" s="526" t="s">
        <v>2164</v>
      </c>
      <c r="D1380" s="526" t="s">
        <v>2211</v>
      </c>
      <c r="E1380" s="526" t="s">
        <v>601</v>
      </c>
      <c r="F1380" s="530">
        <v>0.05</v>
      </c>
      <c r="G1380" s="530">
        <v>45.19</v>
      </c>
      <c r="H1380" s="530">
        <v>1</v>
      </c>
      <c r="I1380" s="530">
        <v>903.8</v>
      </c>
      <c r="J1380" s="530">
        <v>0.05</v>
      </c>
      <c r="K1380" s="530">
        <v>45.19</v>
      </c>
      <c r="L1380" s="530">
        <v>1</v>
      </c>
      <c r="M1380" s="530">
        <v>903.8</v>
      </c>
      <c r="N1380" s="530">
        <v>0.2</v>
      </c>
      <c r="O1380" s="530">
        <v>180.76</v>
      </c>
      <c r="P1380" s="544">
        <v>4</v>
      </c>
      <c r="Q1380" s="531">
        <v>903.8</v>
      </c>
    </row>
    <row r="1381" spans="1:17" ht="14.4" customHeight="1" x14ac:dyDescent="0.3">
      <c r="A1381" s="525" t="s">
        <v>2798</v>
      </c>
      <c r="B1381" s="526" t="s">
        <v>2194</v>
      </c>
      <c r="C1381" s="526" t="s">
        <v>2164</v>
      </c>
      <c r="D1381" s="526" t="s">
        <v>2212</v>
      </c>
      <c r="E1381" s="526" t="s">
        <v>607</v>
      </c>
      <c r="F1381" s="530">
        <v>0.87000000000000011</v>
      </c>
      <c r="G1381" s="530">
        <v>28014.110000000004</v>
      </c>
      <c r="H1381" s="530">
        <v>0.72596855029723806</v>
      </c>
      <c r="I1381" s="530">
        <v>32200.126436781611</v>
      </c>
      <c r="J1381" s="530">
        <v>1.27</v>
      </c>
      <c r="K1381" s="530">
        <v>38588.600000000006</v>
      </c>
      <c r="L1381" s="530">
        <v>1</v>
      </c>
      <c r="M1381" s="530">
        <v>30384.724409448823</v>
      </c>
      <c r="N1381" s="530">
        <v>1.1500000000000001</v>
      </c>
      <c r="O1381" s="530">
        <v>35871.32</v>
      </c>
      <c r="P1381" s="544">
        <v>0.92958334845006019</v>
      </c>
      <c r="Q1381" s="531">
        <v>31192.45217391304</v>
      </c>
    </row>
    <row r="1382" spans="1:17" ht="14.4" customHeight="1" x14ac:dyDescent="0.3">
      <c r="A1382" s="525" t="s">
        <v>2798</v>
      </c>
      <c r="B1382" s="526" t="s">
        <v>2194</v>
      </c>
      <c r="C1382" s="526" t="s">
        <v>2166</v>
      </c>
      <c r="D1382" s="526" t="s">
        <v>2385</v>
      </c>
      <c r="E1382" s="526" t="s">
        <v>2386</v>
      </c>
      <c r="F1382" s="530">
        <v>4</v>
      </c>
      <c r="G1382" s="530">
        <v>3889.28</v>
      </c>
      <c r="H1382" s="530">
        <v>0.44444444444444453</v>
      </c>
      <c r="I1382" s="530">
        <v>972.32</v>
      </c>
      <c r="J1382" s="530">
        <v>9</v>
      </c>
      <c r="K1382" s="530">
        <v>8750.8799999999992</v>
      </c>
      <c r="L1382" s="530">
        <v>1</v>
      </c>
      <c r="M1382" s="530">
        <v>972.31999999999994</v>
      </c>
      <c r="N1382" s="530">
        <v>8</v>
      </c>
      <c r="O1382" s="530">
        <v>7778.56</v>
      </c>
      <c r="P1382" s="544">
        <v>0.88888888888888906</v>
      </c>
      <c r="Q1382" s="531">
        <v>972.32</v>
      </c>
    </row>
    <row r="1383" spans="1:17" ht="14.4" customHeight="1" x14ac:dyDescent="0.3">
      <c r="A1383" s="525" t="s">
        <v>2798</v>
      </c>
      <c r="B1383" s="526" t="s">
        <v>2194</v>
      </c>
      <c r="C1383" s="526" t="s">
        <v>2166</v>
      </c>
      <c r="D1383" s="526" t="s">
        <v>2387</v>
      </c>
      <c r="E1383" s="526" t="s">
        <v>2386</v>
      </c>
      <c r="F1383" s="530"/>
      <c r="G1383" s="530"/>
      <c r="H1383" s="530"/>
      <c r="I1383" s="530"/>
      <c r="J1383" s="530"/>
      <c r="K1383" s="530"/>
      <c r="L1383" s="530"/>
      <c r="M1383" s="530"/>
      <c r="N1383" s="530">
        <v>4</v>
      </c>
      <c r="O1383" s="530">
        <v>5633.68</v>
      </c>
      <c r="P1383" s="544"/>
      <c r="Q1383" s="531">
        <v>1408.42</v>
      </c>
    </row>
    <row r="1384" spans="1:17" ht="14.4" customHeight="1" x14ac:dyDescent="0.3">
      <c r="A1384" s="525" t="s">
        <v>2798</v>
      </c>
      <c r="B1384" s="526" t="s">
        <v>2194</v>
      </c>
      <c r="C1384" s="526" t="s">
        <v>2166</v>
      </c>
      <c r="D1384" s="526" t="s">
        <v>2388</v>
      </c>
      <c r="E1384" s="526" t="s">
        <v>2386</v>
      </c>
      <c r="F1384" s="530">
        <v>38</v>
      </c>
      <c r="G1384" s="530">
        <v>64877.779999999992</v>
      </c>
      <c r="H1384" s="530">
        <v>0.60317460317460314</v>
      </c>
      <c r="I1384" s="530">
        <v>1707.3099999999997</v>
      </c>
      <c r="J1384" s="530">
        <v>63</v>
      </c>
      <c r="K1384" s="530">
        <v>107560.52999999998</v>
      </c>
      <c r="L1384" s="530">
        <v>1</v>
      </c>
      <c r="M1384" s="530">
        <v>1707.3099999999997</v>
      </c>
      <c r="N1384" s="530">
        <v>53</v>
      </c>
      <c r="O1384" s="530">
        <v>90487.43</v>
      </c>
      <c r="P1384" s="544">
        <v>0.84126984126984128</v>
      </c>
      <c r="Q1384" s="531">
        <v>1707.31</v>
      </c>
    </row>
    <row r="1385" spans="1:17" ht="14.4" customHeight="1" x14ac:dyDescent="0.3">
      <c r="A1385" s="525" t="s">
        <v>2798</v>
      </c>
      <c r="B1385" s="526" t="s">
        <v>2194</v>
      </c>
      <c r="C1385" s="526" t="s">
        <v>2166</v>
      </c>
      <c r="D1385" s="526" t="s">
        <v>2389</v>
      </c>
      <c r="E1385" s="526" t="s">
        <v>2386</v>
      </c>
      <c r="F1385" s="530">
        <v>1</v>
      </c>
      <c r="G1385" s="530">
        <v>2066.3000000000002</v>
      </c>
      <c r="H1385" s="530">
        <v>0.14285714285714288</v>
      </c>
      <c r="I1385" s="530">
        <v>2066.3000000000002</v>
      </c>
      <c r="J1385" s="530">
        <v>7</v>
      </c>
      <c r="K1385" s="530">
        <v>14464.1</v>
      </c>
      <c r="L1385" s="530">
        <v>1</v>
      </c>
      <c r="M1385" s="530">
        <v>2066.3000000000002</v>
      </c>
      <c r="N1385" s="530">
        <v>12</v>
      </c>
      <c r="O1385" s="530">
        <v>24795.600000000002</v>
      </c>
      <c r="P1385" s="544">
        <v>1.7142857142857144</v>
      </c>
      <c r="Q1385" s="531">
        <v>2066.3000000000002</v>
      </c>
    </row>
    <row r="1386" spans="1:17" ht="14.4" customHeight="1" x14ac:dyDescent="0.3">
      <c r="A1386" s="525" t="s">
        <v>2798</v>
      </c>
      <c r="B1386" s="526" t="s">
        <v>2194</v>
      </c>
      <c r="C1386" s="526" t="s">
        <v>2166</v>
      </c>
      <c r="D1386" s="526" t="s">
        <v>2390</v>
      </c>
      <c r="E1386" s="526" t="s">
        <v>2391</v>
      </c>
      <c r="F1386" s="530"/>
      <c r="G1386" s="530"/>
      <c r="H1386" s="530"/>
      <c r="I1386" s="530"/>
      <c r="J1386" s="530">
        <v>10</v>
      </c>
      <c r="K1386" s="530">
        <v>19320.899999999998</v>
      </c>
      <c r="L1386" s="530">
        <v>1</v>
      </c>
      <c r="M1386" s="530">
        <v>1932.0899999999997</v>
      </c>
      <c r="N1386" s="530">
        <v>4</v>
      </c>
      <c r="O1386" s="530">
        <v>7728.36</v>
      </c>
      <c r="P1386" s="544">
        <v>0.4</v>
      </c>
      <c r="Q1386" s="531">
        <v>1932.09</v>
      </c>
    </row>
    <row r="1387" spans="1:17" ht="14.4" customHeight="1" x14ac:dyDescent="0.3">
      <c r="A1387" s="525" t="s">
        <v>2798</v>
      </c>
      <c r="B1387" s="526" t="s">
        <v>2194</v>
      </c>
      <c r="C1387" s="526" t="s">
        <v>2166</v>
      </c>
      <c r="D1387" s="526" t="s">
        <v>2392</v>
      </c>
      <c r="E1387" s="526" t="s">
        <v>2393</v>
      </c>
      <c r="F1387" s="530"/>
      <c r="G1387" s="530"/>
      <c r="H1387" s="530"/>
      <c r="I1387" s="530"/>
      <c r="J1387" s="530">
        <v>2</v>
      </c>
      <c r="K1387" s="530">
        <v>2055.52</v>
      </c>
      <c r="L1387" s="530">
        <v>1</v>
      </c>
      <c r="M1387" s="530">
        <v>1027.76</v>
      </c>
      <c r="N1387" s="530">
        <v>1</v>
      </c>
      <c r="O1387" s="530">
        <v>1027.76</v>
      </c>
      <c r="P1387" s="544">
        <v>0.5</v>
      </c>
      <c r="Q1387" s="531">
        <v>1027.76</v>
      </c>
    </row>
    <row r="1388" spans="1:17" ht="14.4" customHeight="1" x14ac:dyDescent="0.3">
      <c r="A1388" s="525" t="s">
        <v>2798</v>
      </c>
      <c r="B1388" s="526" t="s">
        <v>2194</v>
      </c>
      <c r="C1388" s="526" t="s">
        <v>2166</v>
      </c>
      <c r="D1388" s="526" t="s">
        <v>2394</v>
      </c>
      <c r="E1388" s="526" t="s">
        <v>2393</v>
      </c>
      <c r="F1388" s="530">
        <v>37</v>
      </c>
      <c r="G1388" s="530">
        <v>79248.45</v>
      </c>
      <c r="H1388" s="530">
        <v>0.53623188405797095</v>
      </c>
      <c r="I1388" s="530">
        <v>2141.85</v>
      </c>
      <c r="J1388" s="530">
        <v>69</v>
      </c>
      <c r="K1388" s="530">
        <v>147787.65000000002</v>
      </c>
      <c r="L1388" s="530">
        <v>1</v>
      </c>
      <c r="M1388" s="530">
        <v>2141.8500000000004</v>
      </c>
      <c r="N1388" s="530">
        <v>12</v>
      </c>
      <c r="O1388" s="530">
        <v>25702.199999999997</v>
      </c>
      <c r="P1388" s="544">
        <v>0.17391304347826081</v>
      </c>
      <c r="Q1388" s="531">
        <v>2141.85</v>
      </c>
    </row>
    <row r="1389" spans="1:17" ht="14.4" customHeight="1" x14ac:dyDescent="0.3">
      <c r="A1389" s="525" t="s">
        <v>2798</v>
      </c>
      <c r="B1389" s="526" t="s">
        <v>2194</v>
      </c>
      <c r="C1389" s="526" t="s">
        <v>2166</v>
      </c>
      <c r="D1389" s="526" t="s">
        <v>2744</v>
      </c>
      <c r="E1389" s="526" t="s">
        <v>2745</v>
      </c>
      <c r="F1389" s="530"/>
      <c r="G1389" s="530"/>
      <c r="H1389" s="530"/>
      <c r="I1389" s="530"/>
      <c r="J1389" s="530">
        <v>1</v>
      </c>
      <c r="K1389" s="530">
        <v>17350</v>
      </c>
      <c r="L1389" s="530">
        <v>1</v>
      </c>
      <c r="M1389" s="530">
        <v>17350</v>
      </c>
      <c r="N1389" s="530"/>
      <c r="O1389" s="530"/>
      <c r="P1389" s="544"/>
      <c r="Q1389" s="531"/>
    </row>
    <row r="1390" spans="1:17" ht="14.4" customHeight="1" x14ac:dyDescent="0.3">
      <c r="A1390" s="525" t="s">
        <v>2798</v>
      </c>
      <c r="B1390" s="526" t="s">
        <v>2194</v>
      </c>
      <c r="C1390" s="526" t="s">
        <v>2166</v>
      </c>
      <c r="D1390" s="526" t="s">
        <v>2395</v>
      </c>
      <c r="E1390" s="526" t="s">
        <v>2396</v>
      </c>
      <c r="F1390" s="530">
        <v>5</v>
      </c>
      <c r="G1390" s="530">
        <v>61609.84</v>
      </c>
      <c r="H1390" s="530">
        <v>0.90214782318383879</v>
      </c>
      <c r="I1390" s="530">
        <v>12321.967999999999</v>
      </c>
      <c r="J1390" s="530">
        <v>8</v>
      </c>
      <c r="K1390" s="530">
        <v>68292.400000000009</v>
      </c>
      <c r="L1390" s="530">
        <v>1</v>
      </c>
      <c r="M1390" s="530">
        <v>8536.5500000000011</v>
      </c>
      <c r="N1390" s="530">
        <v>10</v>
      </c>
      <c r="O1390" s="530">
        <v>85365.500000000015</v>
      </c>
      <c r="P1390" s="544">
        <v>1.25</v>
      </c>
      <c r="Q1390" s="531">
        <v>8536.5500000000011</v>
      </c>
    </row>
    <row r="1391" spans="1:17" ht="14.4" customHeight="1" x14ac:dyDescent="0.3">
      <c r="A1391" s="525" t="s">
        <v>2798</v>
      </c>
      <c r="B1391" s="526" t="s">
        <v>2194</v>
      </c>
      <c r="C1391" s="526" t="s">
        <v>2166</v>
      </c>
      <c r="D1391" s="526" t="s">
        <v>2397</v>
      </c>
      <c r="E1391" s="526" t="s">
        <v>2398</v>
      </c>
      <c r="F1391" s="530">
        <v>1</v>
      </c>
      <c r="G1391" s="530">
        <v>11772</v>
      </c>
      <c r="H1391" s="530">
        <v>0.1</v>
      </c>
      <c r="I1391" s="530">
        <v>11772</v>
      </c>
      <c r="J1391" s="530">
        <v>10</v>
      </c>
      <c r="K1391" s="530">
        <v>117720</v>
      </c>
      <c r="L1391" s="530">
        <v>1</v>
      </c>
      <c r="M1391" s="530">
        <v>11772</v>
      </c>
      <c r="N1391" s="530">
        <v>20</v>
      </c>
      <c r="O1391" s="530">
        <v>235440</v>
      </c>
      <c r="P1391" s="544">
        <v>2</v>
      </c>
      <c r="Q1391" s="531">
        <v>11772</v>
      </c>
    </row>
    <row r="1392" spans="1:17" ht="14.4" customHeight="1" x14ac:dyDescent="0.3">
      <c r="A1392" s="525" t="s">
        <v>2798</v>
      </c>
      <c r="B1392" s="526" t="s">
        <v>2194</v>
      </c>
      <c r="C1392" s="526" t="s">
        <v>2166</v>
      </c>
      <c r="D1392" s="526" t="s">
        <v>2401</v>
      </c>
      <c r="E1392" s="526" t="s">
        <v>2402</v>
      </c>
      <c r="F1392" s="530">
        <v>4</v>
      </c>
      <c r="G1392" s="530">
        <v>8946</v>
      </c>
      <c r="H1392" s="530">
        <v>0.5</v>
      </c>
      <c r="I1392" s="530">
        <v>2236.5</v>
      </c>
      <c r="J1392" s="530">
        <v>8</v>
      </c>
      <c r="K1392" s="530">
        <v>17892</v>
      </c>
      <c r="L1392" s="530">
        <v>1</v>
      </c>
      <c r="M1392" s="530">
        <v>2236.5</v>
      </c>
      <c r="N1392" s="530">
        <v>14</v>
      </c>
      <c r="O1392" s="530">
        <v>31311</v>
      </c>
      <c r="P1392" s="544">
        <v>1.75</v>
      </c>
      <c r="Q1392" s="531">
        <v>2236.5</v>
      </c>
    </row>
    <row r="1393" spans="1:17" ht="14.4" customHeight="1" x14ac:dyDescent="0.3">
      <c r="A1393" s="525" t="s">
        <v>2798</v>
      </c>
      <c r="B1393" s="526" t="s">
        <v>2194</v>
      </c>
      <c r="C1393" s="526" t="s">
        <v>2166</v>
      </c>
      <c r="D1393" s="526" t="s">
        <v>2777</v>
      </c>
      <c r="E1393" s="526" t="s">
        <v>2778</v>
      </c>
      <c r="F1393" s="530"/>
      <c r="G1393" s="530"/>
      <c r="H1393" s="530"/>
      <c r="I1393" s="530"/>
      <c r="J1393" s="530"/>
      <c r="K1393" s="530"/>
      <c r="L1393" s="530"/>
      <c r="M1393" s="530"/>
      <c r="N1393" s="530">
        <v>1</v>
      </c>
      <c r="O1393" s="530">
        <v>3991.04</v>
      </c>
      <c r="P1393" s="544"/>
      <c r="Q1393" s="531">
        <v>3991.04</v>
      </c>
    </row>
    <row r="1394" spans="1:17" ht="14.4" customHeight="1" x14ac:dyDescent="0.3">
      <c r="A1394" s="525" t="s">
        <v>2798</v>
      </c>
      <c r="B1394" s="526" t="s">
        <v>2194</v>
      </c>
      <c r="C1394" s="526" t="s">
        <v>2166</v>
      </c>
      <c r="D1394" s="526" t="s">
        <v>2405</v>
      </c>
      <c r="E1394" s="526" t="s">
        <v>2406</v>
      </c>
      <c r="F1394" s="530">
        <v>1</v>
      </c>
      <c r="G1394" s="530">
        <v>6890.78</v>
      </c>
      <c r="H1394" s="530"/>
      <c r="I1394" s="530">
        <v>6890.78</v>
      </c>
      <c r="J1394" s="530"/>
      <c r="K1394" s="530"/>
      <c r="L1394" s="530"/>
      <c r="M1394" s="530"/>
      <c r="N1394" s="530"/>
      <c r="O1394" s="530"/>
      <c r="P1394" s="544"/>
      <c r="Q1394" s="531"/>
    </row>
    <row r="1395" spans="1:17" ht="14.4" customHeight="1" x14ac:dyDescent="0.3">
      <c r="A1395" s="525" t="s">
        <v>2798</v>
      </c>
      <c r="B1395" s="526" t="s">
        <v>2194</v>
      </c>
      <c r="C1395" s="526" t="s">
        <v>2166</v>
      </c>
      <c r="D1395" s="526" t="s">
        <v>2409</v>
      </c>
      <c r="E1395" s="526" t="s">
        <v>2410</v>
      </c>
      <c r="F1395" s="530">
        <v>15</v>
      </c>
      <c r="G1395" s="530">
        <v>16855.95</v>
      </c>
      <c r="H1395" s="530">
        <v>5</v>
      </c>
      <c r="I1395" s="530">
        <v>1123.73</v>
      </c>
      <c r="J1395" s="530">
        <v>3</v>
      </c>
      <c r="K1395" s="530">
        <v>3371.19</v>
      </c>
      <c r="L1395" s="530">
        <v>1</v>
      </c>
      <c r="M1395" s="530">
        <v>1123.73</v>
      </c>
      <c r="N1395" s="530"/>
      <c r="O1395" s="530"/>
      <c r="P1395" s="544"/>
      <c r="Q1395" s="531"/>
    </row>
    <row r="1396" spans="1:17" ht="14.4" customHeight="1" x14ac:dyDescent="0.3">
      <c r="A1396" s="525" t="s">
        <v>2798</v>
      </c>
      <c r="B1396" s="526" t="s">
        <v>2194</v>
      </c>
      <c r="C1396" s="526" t="s">
        <v>2166</v>
      </c>
      <c r="D1396" s="526" t="s">
        <v>2413</v>
      </c>
      <c r="E1396" s="526" t="s">
        <v>2414</v>
      </c>
      <c r="F1396" s="530"/>
      <c r="G1396" s="530"/>
      <c r="H1396" s="530"/>
      <c r="I1396" s="530"/>
      <c r="J1396" s="530">
        <v>8</v>
      </c>
      <c r="K1396" s="530">
        <v>8022.4000000000005</v>
      </c>
      <c r="L1396" s="530">
        <v>1</v>
      </c>
      <c r="M1396" s="530">
        <v>1002.8000000000001</v>
      </c>
      <c r="N1396" s="530">
        <v>24</v>
      </c>
      <c r="O1396" s="530">
        <v>24067.199999999997</v>
      </c>
      <c r="P1396" s="544">
        <v>2.9999999999999996</v>
      </c>
      <c r="Q1396" s="531">
        <v>1002.7999999999998</v>
      </c>
    </row>
    <row r="1397" spans="1:17" ht="14.4" customHeight="1" x14ac:dyDescent="0.3">
      <c r="A1397" s="525" t="s">
        <v>2798</v>
      </c>
      <c r="B1397" s="526" t="s">
        <v>2194</v>
      </c>
      <c r="C1397" s="526" t="s">
        <v>2166</v>
      </c>
      <c r="D1397" s="526" t="s">
        <v>2415</v>
      </c>
      <c r="E1397" s="526" t="s">
        <v>2416</v>
      </c>
      <c r="F1397" s="530"/>
      <c r="G1397" s="530"/>
      <c r="H1397" s="530"/>
      <c r="I1397" s="530"/>
      <c r="J1397" s="530">
        <v>1</v>
      </c>
      <c r="K1397" s="530">
        <v>7650</v>
      </c>
      <c r="L1397" s="530">
        <v>1</v>
      </c>
      <c r="M1397" s="530">
        <v>7650</v>
      </c>
      <c r="N1397" s="530"/>
      <c r="O1397" s="530"/>
      <c r="P1397" s="544"/>
      <c r="Q1397" s="531"/>
    </row>
    <row r="1398" spans="1:17" ht="14.4" customHeight="1" x14ac:dyDescent="0.3">
      <c r="A1398" s="525" t="s">
        <v>2798</v>
      </c>
      <c r="B1398" s="526" t="s">
        <v>2194</v>
      </c>
      <c r="C1398" s="526" t="s">
        <v>2166</v>
      </c>
      <c r="D1398" s="526" t="s">
        <v>2425</v>
      </c>
      <c r="E1398" s="526" t="s">
        <v>2426</v>
      </c>
      <c r="F1398" s="530"/>
      <c r="G1398" s="530"/>
      <c r="H1398" s="530"/>
      <c r="I1398" s="530"/>
      <c r="J1398" s="530">
        <v>1</v>
      </c>
      <c r="K1398" s="530">
        <v>5259.23</v>
      </c>
      <c r="L1398" s="530">
        <v>1</v>
      </c>
      <c r="M1398" s="530">
        <v>5259.23</v>
      </c>
      <c r="N1398" s="530">
        <v>42</v>
      </c>
      <c r="O1398" s="530">
        <v>220887.65999999997</v>
      </c>
      <c r="P1398" s="544">
        <v>42</v>
      </c>
      <c r="Q1398" s="531">
        <v>5259.23</v>
      </c>
    </row>
    <row r="1399" spans="1:17" ht="14.4" customHeight="1" x14ac:dyDescent="0.3">
      <c r="A1399" s="525" t="s">
        <v>2798</v>
      </c>
      <c r="B1399" s="526" t="s">
        <v>2194</v>
      </c>
      <c r="C1399" s="526" t="s">
        <v>2166</v>
      </c>
      <c r="D1399" s="526" t="s">
        <v>2625</v>
      </c>
      <c r="E1399" s="526" t="s">
        <v>2626</v>
      </c>
      <c r="F1399" s="530"/>
      <c r="G1399" s="530"/>
      <c r="H1399" s="530"/>
      <c r="I1399" s="530"/>
      <c r="J1399" s="530">
        <v>2</v>
      </c>
      <c r="K1399" s="530">
        <v>8083.64</v>
      </c>
      <c r="L1399" s="530">
        <v>1</v>
      </c>
      <c r="M1399" s="530">
        <v>4041.82</v>
      </c>
      <c r="N1399" s="530"/>
      <c r="O1399" s="530"/>
      <c r="P1399" s="544"/>
      <c r="Q1399" s="531"/>
    </row>
    <row r="1400" spans="1:17" ht="14.4" customHeight="1" x14ac:dyDescent="0.3">
      <c r="A1400" s="525" t="s">
        <v>2798</v>
      </c>
      <c r="B1400" s="526" t="s">
        <v>2194</v>
      </c>
      <c r="C1400" s="526" t="s">
        <v>2166</v>
      </c>
      <c r="D1400" s="526" t="s">
        <v>2431</v>
      </c>
      <c r="E1400" s="526" t="s">
        <v>2432</v>
      </c>
      <c r="F1400" s="530">
        <v>1</v>
      </c>
      <c r="G1400" s="530">
        <v>8593.6299999999992</v>
      </c>
      <c r="H1400" s="530"/>
      <c r="I1400" s="530">
        <v>8593.6299999999992</v>
      </c>
      <c r="J1400" s="530"/>
      <c r="K1400" s="530"/>
      <c r="L1400" s="530"/>
      <c r="M1400" s="530"/>
      <c r="N1400" s="530"/>
      <c r="O1400" s="530"/>
      <c r="P1400" s="544"/>
      <c r="Q1400" s="531"/>
    </row>
    <row r="1401" spans="1:17" ht="14.4" customHeight="1" x14ac:dyDescent="0.3">
      <c r="A1401" s="525" t="s">
        <v>2798</v>
      </c>
      <c r="B1401" s="526" t="s">
        <v>2194</v>
      </c>
      <c r="C1401" s="526" t="s">
        <v>2166</v>
      </c>
      <c r="D1401" s="526" t="s">
        <v>2435</v>
      </c>
      <c r="E1401" s="526" t="s">
        <v>2436</v>
      </c>
      <c r="F1401" s="530"/>
      <c r="G1401" s="530"/>
      <c r="H1401" s="530"/>
      <c r="I1401" s="530"/>
      <c r="J1401" s="530">
        <v>11</v>
      </c>
      <c r="K1401" s="530">
        <v>9142.76</v>
      </c>
      <c r="L1401" s="530">
        <v>1</v>
      </c>
      <c r="M1401" s="530">
        <v>831.16</v>
      </c>
      <c r="N1401" s="530">
        <v>45</v>
      </c>
      <c r="O1401" s="530">
        <v>37402.199999999997</v>
      </c>
      <c r="P1401" s="544">
        <v>4.0909090909090908</v>
      </c>
      <c r="Q1401" s="531">
        <v>831.16</v>
      </c>
    </row>
    <row r="1402" spans="1:17" ht="14.4" customHeight="1" x14ac:dyDescent="0.3">
      <c r="A1402" s="525" t="s">
        <v>2798</v>
      </c>
      <c r="B1402" s="526" t="s">
        <v>2194</v>
      </c>
      <c r="C1402" s="526" t="s">
        <v>2166</v>
      </c>
      <c r="D1402" s="526" t="s">
        <v>2437</v>
      </c>
      <c r="E1402" s="526" t="s">
        <v>2436</v>
      </c>
      <c r="F1402" s="530">
        <v>4</v>
      </c>
      <c r="G1402" s="530">
        <v>3552.24</v>
      </c>
      <c r="H1402" s="530">
        <v>1</v>
      </c>
      <c r="I1402" s="530">
        <v>888.06</v>
      </c>
      <c r="J1402" s="530">
        <v>4</v>
      </c>
      <c r="K1402" s="530">
        <v>3552.24</v>
      </c>
      <c r="L1402" s="530">
        <v>1</v>
      </c>
      <c r="M1402" s="530">
        <v>888.06</v>
      </c>
      <c r="N1402" s="530">
        <v>1</v>
      </c>
      <c r="O1402" s="530">
        <v>888.06</v>
      </c>
      <c r="P1402" s="544">
        <v>0.25</v>
      </c>
      <c r="Q1402" s="531">
        <v>888.06</v>
      </c>
    </row>
    <row r="1403" spans="1:17" ht="14.4" customHeight="1" x14ac:dyDescent="0.3">
      <c r="A1403" s="525" t="s">
        <v>2798</v>
      </c>
      <c r="B1403" s="526" t="s">
        <v>2194</v>
      </c>
      <c r="C1403" s="526" t="s">
        <v>2166</v>
      </c>
      <c r="D1403" s="526" t="s">
        <v>2628</v>
      </c>
      <c r="E1403" s="526" t="s">
        <v>2629</v>
      </c>
      <c r="F1403" s="530"/>
      <c r="G1403" s="530"/>
      <c r="H1403" s="530"/>
      <c r="I1403" s="530"/>
      <c r="J1403" s="530">
        <v>2</v>
      </c>
      <c r="K1403" s="530">
        <v>44000</v>
      </c>
      <c r="L1403" s="530">
        <v>1</v>
      </c>
      <c r="M1403" s="530">
        <v>22000</v>
      </c>
      <c r="N1403" s="530"/>
      <c r="O1403" s="530"/>
      <c r="P1403" s="544"/>
      <c r="Q1403" s="531"/>
    </row>
    <row r="1404" spans="1:17" ht="14.4" customHeight="1" x14ac:dyDescent="0.3">
      <c r="A1404" s="525" t="s">
        <v>2798</v>
      </c>
      <c r="B1404" s="526" t="s">
        <v>2194</v>
      </c>
      <c r="C1404" s="526" t="s">
        <v>2166</v>
      </c>
      <c r="D1404" s="526" t="s">
        <v>2442</v>
      </c>
      <c r="E1404" s="526" t="s">
        <v>2443</v>
      </c>
      <c r="F1404" s="530"/>
      <c r="G1404" s="530"/>
      <c r="H1404" s="530"/>
      <c r="I1404" s="530"/>
      <c r="J1404" s="530">
        <v>2</v>
      </c>
      <c r="K1404" s="530">
        <v>2624.28</v>
      </c>
      <c r="L1404" s="530">
        <v>1</v>
      </c>
      <c r="M1404" s="530">
        <v>1312.14</v>
      </c>
      <c r="N1404" s="530"/>
      <c r="O1404" s="530"/>
      <c r="P1404" s="544"/>
      <c r="Q1404" s="531"/>
    </row>
    <row r="1405" spans="1:17" ht="14.4" customHeight="1" x14ac:dyDescent="0.3">
      <c r="A1405" s="525" t="s">
        <v>2798</v>
      </c>
      <c r="B1405" s="526" t="s">
        <v>2194</v>
      </c>
      <c r="C1405" s="526" t="s">
        <v>2166</v>
      </c>
      <c r="D1405" s="526" t="s">
        <v>2799</v>
      </c>
      <c r="E1405" s="526" t="s">
        <v>2800</v>
      </c>
      <c r="F1405" s="530">
        <v>1</v>
      </c>
      <c r="G1405" s="530">
        <v>15571.36</v>
      </c>
      <c r="H1405" s="530"/>
      <c r="I1405" s="530">
        <v>15571.36</v>
      </c>
      <c r="J1405" s="530"/>
      <c r="K1405" s="530"/>
      <c r="L1405" s="530"/>
      <c r="M1405" s="530"/>
      <c r="N1405" s="530"/>
      <c r="O1405" s="530"/>
      <c r="P1405" s="544"/>
      <c r="Q1405" s="531"/>
    </row>
    <row r="1406" spans="1:17" ht="14.4" customHeight="1" x14ac:dyDescent="0.3">
      <c r="A1406" s="525" t="s">
        <v>2798</v>
      </c>
      <c r="B1406" s="526" t="s">
        <v>2194</v>
      </c>
      <c r="C1406" s="526" t="s">
        <v>2166</v>
      </c>
      <c r="D1406" s="526" t="s">
        <v>2444</v>
      </c>
      <c r="E1406" s="526" t="s">
        <v>2445</v>
      </c>
      <c r="F1406" s="530">
        <v>4</v>
      </c>
      <c r="G1406" s="530">
        <v>160843.64000000001</v>
      </c>
      <c r="H1406" s="530">
        <v>1.3333333333333333</v>
      </c>
      <c r="I1406" s="530">
        <v>40210.910000000003</v>
      </c>
      <c r="J1406" s="530">
        <v>3</v>
      </c>
      <c r="K1406" s="530">
        <v>120632.73000000001</v>
      </c>
      <c r="L1406" s="530">
        <v>1</v>
      </c>
      <c r="M1406" s="530">
        <v>40210.910000000003</v>
      </c>
      <c r="N1406" s="530">
        <v>4</v>
      </c>
      <c r="O1406" s="530">
        <v>160843.64000000001</v>
      </c>
      <c r="P1406" s="544">
        <v>1.3333333333333333</v>
      </c>
      <c r="Q1406" s="531">
        <v>40210.910000000003</v>
      </c>
    </row>
    <row r="1407" spans="1:17" ht="14.4" customHeight="1" x14ac:dyDescent="0.3">
      <c r="A1407" s="525" t="s">
        <v>2798</v>
      </c>
      <c r="B1407" s="526" t="s">
        <v>2194</v>
      </c>
      <c r="C1407" s="526" t="s">
        <v>2166</v>
      </c>
      <c r="D1407" s="526" t="s">
        <v>2446</v>
      </c>
      <c r="E1407" s="526" t="s">
        <v>2447</v>
      </c>
      <c r="F1407" s="530">
        <v>5</v>
      </c>
      <c r="G1407" s="530">
        <v>5731.65</v>
      </c>
      <c r="H1407" s="530">
        <v>0.7142857142857143</v>
      </c>
      <c r="I1407" s="530">
        <v>1146.33</v>
      </c>
      <c r="J1407" s="530">
        <v>7</v>
      </c>
      <c r="K1407" s="530">
        <v>8024.3099999999995</v>
      </c>
      <c r="L1407" s="530">
        <v>1</v>
      </c>
      <c r="M1407" s="530">
        <v>1146.33</v>
      </c>
      <c r="N1407" s="530">
        <v>11</v>
      </c>
      <c r="O1407" s="530">
        <v>12609.63</v>
      </c>
      <c r="P1407" s="544">
        <v>1.5714285714285714</v>
      </c>
      <c r="Q1407" s="531">
        <v>1146.33</v>
      </c>
    </row>
    <row r="1408" spans="1:17" ht="14.4" customHeight="1" x14ac:dyDescent="0.3">
      <c r="A1408" s="525" t="s">
        <v>2798</v>
      </c>
      <c r="B1408" s="526" t="s">
        <v>2194</v>
      </c>
      <c r="C1408" s="526" t="s">
        <v>2166</v>
      </c>
      <c r="D1408" s="526" t="s">
        <v>2748</v>
      </c>
      <c r="E1408" s="526" t="s">
        <v>2749</v>
      </c>
      <c r="F1408" s="530"/>
      <c r="G1408" s="530"/>
      <c r="H1408" s="530"/>
      <c r="I1408" s="530"/>
      <c r="J1408" s="530">
        <v>2</v>
      </c>
      <c r="K1408" s="530">
        <v>49500</v>
      </c>
      <c r="L1408" s="530">
        <v>1</v>
      </c>
      <c r="M1408" s="530">
        <v>24750</v>
      </c>
      <c r="N1408" s="530"/>
      <c r="O1408" s="530"/>
      <c r="P1408" s="544"/>
      <c r="Q1408" s="531"/>
    </row>
    <row r="1409" spans="1:17" ht="14.4" customHeight="1" x14ac:dyDescent="0.3">
      <c r="A1409" s="525" t="s">
        <v>2798</v>
      </c>
      <c r="B1409" s="526" t="s">
        <v>2194</v>
      </c>
      <c r="C1409" s="526" t="s">
        <v>2166</v>
      </c>
      <c r="D1409" s="526" t="s">
        <v>2448</v>
      </c>
      <c r="E1409" s="526" t="s">
        <v>2449</v>
      </c>
      <c r="F1409" s="530">
        <v>27</v>
      </c>
      <c r="G1409" s="530">
        <v>9695.7000000000007</v>
      </c>
      <c r="H1409" s="530">
        <v>0.79411764705882359</v>
      </c>
      <c r="I1409" s="530">
        <v>359.1</v>
      </c>
      <c r="J1409" s="530">
        <v>34</v>
      </c>
      <c r="K1409" s="530">
        <v>12209.4</v>
      </c>
      <c r="L1409" s="530">
        <v>1</v>
      </c>
      <c r="M1409" s="530">
        <v>359.09999999999997</v>
      </c>
      <c r="N1409" s="530">
        <v>24</v>
      </c>
      <c r="O1409" s="530">
        <v>8618.4000000000015</v>
      </c>
      <c r="P1409" s="544">
        <v>0.70588235294117663</v>
      </c>
      <c r="Q1409" s="531">
        <v>359.10000000000008</v>
      </c>
    </row>
    <row r="1410" spans="1:17" ht="14.4" customHeight="1" x14ac:dyDescent="0.3">
      <c r="A1410" s="525" t="s">
        <v>2798</v>
      </c>
      <c r="B1410" s="526" t="s">
        <v>2194</v>
      </c>
      <c r="C1410" s="526" t="s">
        <v>2166</v>
      </c>
      <c r="D1410" s="526" t="s">
        <v>2605</v>
      </c>
      <c r="E1410" s="526" t="s">
        <v>2606</v>
      </c>
      <c r="F1410" s="530">
        <v>1</v>
      </c>
      <c r="G1410" s="530">
        <v>565.85</v>
      </c>
      <c r="H1410" s="530"/>
      <c r="I1410" s="530">
        <v>565.85</v>
      </c>
      <c r="J1410" s="530"/>
      <c r="K1410" s="530"/>
      <c r="L1410" s="530"/>
      <c r="M1410" s="530"/>
      <c r="N1410" s="530"/>
      <c r="O1410" s="530"/>
      <c r="P1410" s="544"/>
      <c r="Q1410" s="531"/>
    </row>
    <row r="1411" spans="1:17" ht="14.4" customHeight="1" x14ac:dyDescent="0.3">
      <c r="A1411" s="525" t="s">
        <v>2798</v>
      </c>
      <c r="B1411" s="526" t="s">
        <v>2194</v>
      </c>
      <c r="C1411" s="526" t="s">
        <v>2166</v>
      </c>
      <c r="D1411" s="526" t="s">
        <v>2574</v>
      </c>
      <c r="E1411" s="526" t="s">
        <v>2575</v>
      </c>
      <c r="F1411" s="530">
        <v>1</v>
      </c>
      <c r="G1411" s="530">
        <v>13078</v>
      </c>
      <c r="H1411" s="530">
        <v>0.33333333333333331</v>
      </c>
      <c r="I1411" s="530">
        <v>13078</v>
      </c>
      <c r="J1411" s="530">
        <v>3</v>
      </c>
      <c r="K1411" s="530">
        <v>39234</v>
      </c>
      <c r="L1411" s="530">
        <v>1</v>
      </c>
      <c r="M1411" s="530">
        <v>13078</v>
      </c>
      <c r="N1411" s="530">
        <v>4</v>
      </c>
      <c r="O1411" s="530">
        <v>52312</v>
      </c>
      <c r="P1411" s="544">
        <v>1.3333333333333333</v>
      </c>
      <c r="Q1411" s="531">
        <v>13078</v>
      </c>
    </row>
    <row r="1412" spans="1:17" ht="14.4" customHeight="1" x14ac:dyDescent="0.3">
      <c r="A1412" s="525" t="s">
        <v>2798</v>
      </c>
      <c r="B1412" s="526" t="s">
        <v>2194</v>
      </c>
      <c r="C1412" s="526" t="s">
        <v>2166</v>
      </c>
      <c r="D1412" s="526" t="s">
        <v>2752</v>
      </c>
      <c r="E1412" s="526" t="s">
        <v>2753</v>
      </c>
      <c r="F1412" s="530"/>
      <c r="G1412" s="530"/>
      <c r="H1412" s="530"/>
      <c r="I1412" s="530"/>
      <c r="J1412" s="530"/>
      <c r="K1412" s="530"/>
      <c r="L1412" s="530"/>
      <c r="M1412" s="530"/>
      <c r="N1412" s="530">
        <v>1</v>
      </c>
      <c r="O1412" s="530">
        <v>34960</v>
      </c>
      <c r="P1412" s="544"/>
      <c r="Q1412" s="531">
        <v>34960</v>
      </c>
    </row>
    <row r="1413" spans="1:17" ht="14.4" customHeight="1" x14ac:dyDescent="0.3">
      <c r="A1413" s="525" t="s">
        <v>2798</v>
      </c>
      <c r="B1413" s="526" t="s">
        <v>2194</v>
      </c>
      <c r="C1413" s="526" t="s">
        <v>2166</v>
      </c>
      <c r="D1413" s="526" t="s">
        <v>2169</v>
      </c>
      <c r="E1413" s="526" t="s">
        <v>2170</v>
      </c>
      <c r="F1413" s="530"/>
      <c r="G1413" s="530"/>
      <c r="H1413" s="530"/>
      <c r="I1413" s="530"/>
      <c r="J1413" s="530">
        <v>1</v>
      </c>
      <c r="K1413" s="530">
        <v>893.9</v>
      </c>
      <c r="L1413" s="530">
        <v>1</v>
      </c>
      <c r="M1413" s="530">
        <v>893.9</v>
      </c>
      <c r="N1413" s="530"/>
      <c r="O1413" s="530"/>
      <c r="P1413" s="544"/>
      <c r="Q1413" s="531"/>
    </row>
    <row r="1414" spans="1:17" ht="14.4" customHeight="1" x14ac:dyDescent="0.3">
      <c r="A1414" s="525" t="s">
        <v>2798</v>
      </c>
      <c r="B1414" s="526" t="s">
        <v>2194</v>
      </c>
      <c r="C1414" s="526" t="s">
        <v>2166</v>
      </c>
      <c r="D1414" s="526" t="s">
        <v>2450</v>
      </c>
      <c r="E1414" s="526" t="s">
        <v>2451</v>
      </c>
      <c r="F1414" s="530">
        <v>39</v>
      </c>
      <c r="G1414" s="530">
        <v>656435.90999999992</v>
      </c>
      <c r="H1414" s="530">
        <v>0.61904761904761907</v>
      </c>
      <c r="I1414" s="530">
        <v>16831.689999999999</v>
      </c>
      <c r="J1414" s="530">
        <v>63</v>
      </c>
      <c r="K1414" s="530">
        <v>1060396.4699999997</v>
      </c>
      <c r="L1414" s="530">
        <v>1</v>
      </c>
      <c r="M1414" s="530">
        <v>16831.689999999995</v>
      </c>
      <c r="N1414" s="530">
        <v>55</v>
      </c>
      <c r="O1414" s="530">
        <v>925742.94999999984</v>
      </c>
      <c r="P1414" s="544">
        <v>0.87301587301587302</v>
      </c>
      <c r="Q1414" s="531">
        <v>16831.689999999999</v>
      </c>
    </row>
    <row r="1415" spans="1:17" ht="14.4" customHeight="1" x14ac:dyDescent="0.3">
      <c r="A1415" s="525" t="s">
        <v>2798</v>
      </c>
      <c r="B1415" s="526" t="s">
        <v>2194</v>
      </c>
      <c r="C1415" s="526" t="s">
        <v>2166</v>
      </c>
      <c r="D1415" s="526" t="s">
        <v>2456</v>
      </c>
      <c r="E1415" s="526" t="s">
        <v>2457</v>
      </c>
      <c r="F1415" s="530">
        <v>10</v>
      </c>
      <c r="G1415" s="530">
        <v>65871.299999999988</v>
      </c>
      <c r="H1415" s="530">
        <v>0.12820512820512817</v>
      </c>
      <c r="I1415" s="530">
        <v>6587.1299999999992</v>
      </c>
      <c r="J1415" s="530">
        <v>78</v>
      </c>
      <c r="K1415" s="530">
        <v>513796.14</v>
      </c>
      <c r="L1415" s="530">
        <v>1</v>
      </c>
      <c r="M1415" s="530">
        <v>6587.13</v>
      </c>
      <c r="N1415" s="530">
        <v>59</v>
      </c>
      <c r="O1415" s="530">
        <v>388640.67000000004</v>
      </c>
      <c r="P1415" s="544">
        <v>0.7564102564102565</v>
      </c>
      <c r="Q1415" s="531">
        <v>6587.130000000001</v>
      </c>
    </row>
    <row r="1416" spans="1:17" ht="14.4" customHeight="1" x14ac:dyDescent="0.3">
      <c r="A1416" s="525" t="s">
        <v>2798</v>
      </c>
      <c r="B1416" s="526" t="s">
        <v>2194</v>
      </c>
      <c r="C1416" s="526" t="s">
        <v>2166</v>
      </c>
      <c r="D1416" s="526" t="s">
        <v>2227</v>
      </c>
      <c r="E1416" s="526" t="s">
        <v>2228</v>
      </c>
      <c r="F1416" s="530"/>
      <c r="G1416" s="530"/>
      <c r="H1416" s="530"/>
      <c r="I1416" s="530"/>
      <c r="J1416" s="530"/>
      <c r="K1416" s="530"/>
      <c r="L1416" s="530"/>
      <c r="M1416" s="530"/>
      <c r="N1416" s="530">
        <v>1</v>
      </c>
      <c r="O1416" s="530">
        <v>1841.62</v>
      </c>
      <c r="P1416" s="544"/>
      <c r="Q1416" s="531">
        <v>1841.62</v>
      </c>
    </row>
    <row r="1417" spans="1:17" ht="14.4" customHeight="1" x14ac:dyDescent="0.3">
      <c r="A1417" s="525" t="s">
        <v>2798</v>
      </c>
      <c r="B1417" s="526" t="s">
        <v>2194</v>
      </c>
      <c r="C1417" s="526" t="s">
        <v>2166</v>
      </c>
      <c r="D1417" s="526" t="s">
        <v>2458</v>
      </c>
      <c r="E1417" s="526" t="s">
        <v>2459</v>
      </c>
      <c r="F1417" s="530">
        <v>44</v>
      </c>
      <c r="G1417" s="530">
        <v>3561201.5999999996</v>
      </c>
      <c r="H1417" s="530">
        <v>0.66666666666666652</v>
      </c>
      <c r="I1417" s="530">
        <v>80936.399999999994</v>
      </c>
      <c r="J1417" s="530">
        <v>66</v>
      </c>
      <c r="K1417" s="530">
        <v>5341802.4000000004</v>
      </c>
      <c r="L1417" s="530">
        <v>1</v>
      </c>
      <c r="M1417" s="530">
        <v>80936.400000000009</v>
      </c>
      <c r="N1417" s="530">
        <v>63</v>
      </c>
      <c r="O1417" s="530">
        <v>5098993.2</v>
      </c>
      <c r="P1417" s="544">
        <v>0.95454545454545447</v>
      </c>
      <c r="Q1417" s="531">
        <v>80936.400000000009</v>
      </c>
    </row>
    <row r="1418" spans="1:17" ht="14.4" customHeight="1" x14ac:dyDescent="0.3">
      <c r="A1418" s="525" t="s">
        <v>2798</v>
      </c>
      <c r="B1418" s="526" t="s">
        <v>2194</v>
      </c>
      <c r="C1418" s="526" t="s">
        <v>2166</v>
      </c>
      <c r="D1418" s="526" t="s">
        <v>2754</v>
      </c>
      <c r="E1418" s="526" t="s">
        <v>2755</v>
      </c>
      <c r="F1418" s="530">
        <v>1</v>
      </c>
      <c r="G1418" s="530">
        <v>13065.54</v>
      </c>
      <c r="H1418" s="530">
        <v>0.16666666666666666</v>
      </c>
      <c r="I1418" s="530">
        <v>13065.54</v>
      </c>
      <c r="J1418" s="530">
        <v>6</v>
      </c>
      <c r="K1418" s="530">
        <v>78393.240000000005</v>
      </c>
      <c r="L1418" s="530">
        <v>1</v>
      </c>
      <c r="M1418" s="530">
        <v>13065.54</v>
      </c>
      <c r="N1418" s="530">
        <v>11</v>
      </c>
      <c r="O1418" s="530">
        <v>143720.94</v>
      </c>
      <c r="P1418" s="544">
        <v>1.8333333333333333</v>
      </c>
      <c r="Q1418" s="531">
        <v>13065.54</v>
      </c>
    </row>
    <row r="1419" spans="1:17" ht="14.4" customHeight="1" x14ac:dyDescent="0.3">
      <c r="A1419" s="525" t="s">
        <v>2798</v>
      </c>
      <c r="B1419" s="526" t="s">
        <v>2194</v>
      </c>
      <c r="C1419" s="526" t="s">
        <v>2166</v>
      </c>
      <c r="D1419" s="526" t="s">
        <v>2466</v>
      </c>
      <c r="E1419" s="526" t="s">
        <v>2467</v>
      </c>
      <c r="F1419" s="530">
        <v>39</v>
      </c>
      <c r="G1419" s="530">
        <v>170040</v>
      </c>
      <c r="H1419" s="530">
        <v>0.56521739130434778</v>
      </c>
      <c r="I1419" s="530">
        <v>4360</v>
      </c>
      <c r="J1419" s="530">
        <v>69</v>
      </c>
      <c r="K1419" s="530">
        <v>300840</v>
      </c>
      <c r="L1419" s="530">
        <v>1</v>
      </c>
      <c r="M1419" s="530">
        <v>4360</v>
      </c>
      <c r="N1419" s="530">
        <v>12</v>
      </c>
      <c r="O1419" s="530">
        <v>52320</v>
      </c>
      <c r="P1419" s="544">
        <v>0.17391304347826086</v>
      </c>
      <c r="Q1419" s="531">
        <v>4360</v>
      </c>
    </row>
    <row r="1420" spans="1:17" ht="14.4" customHeight="1" x14ac:dyDescent="0.3">
      <c r="A1420" s="525" t="s">
        <v>2798</v>
      </c>
      <c r="B1420" s="526" t="s">
        <v>2194</v>
      </c>
      <c r="C1420" s="526" t="s">
        <v>2166</v>
      </c>
      <c r="D1420" s="526" t="s">
        <v>2231</v>
      </c>
      <c r="E1420" s="526" t="s">
        <v>2232</v>
      </c>
      <c r="F1420" s="530">
        <v>1</v>
      </c>
      <c r="G1420" s="530">
        <v>33125.26</v>
      </c>
      <c r="H1420" s="530"/>
      <c r="I1420" s="530">
        <v>33125.26</v>
      </c>
      <c r="J1420" s="530"/>
      <c r="K1420" s="530"/>
      <c r="L1420" s="530"/>
      <c r="M1420" s="530"/>
      <c r="N1420" s="530"/>
      <c r="O1420" s="530"/>
      <c r="P1420" s="544"/>
      <c r="Q1420" s="531"/>
    </row>
    <row r="1421" spans="1:17" ht="14.4" customHeight="1" x14ac:dyDescent="0.3">
      <c r="A1421" s="525" t="s">
        <v>2798</v>
      </c>
      <c r="B1421" s="526" t="s">
        <v>2194</v>
      </c>
      <c r="C1421" s="526" t="s">
        <v>2166</v>
      </c>
      <c r="D1421" s="526" t="s">
        <v>2470</v>
      </c>
      <c r="E1421" s="526" t="s">
        <v>2471</v>
      </c>
      <c r="F1421" s="530">
        <v>5</v>
      </c>
      <c r="G1421" s="530">
        <v>1904.3000000000002</v>
      </c>
      <c r="H1421" s="530">
        <v>0.5</v>
      </c>
      <c r="I1421" s="530">
        <v>380.86</v>
      </c>
      <c r="J1421" s="530">
        <v>10</v>
      </c>
      <c r="K1421" s="530">
        <v>3808.6000000000004</v>
      </c>
      <c r="L1421" s="530">
        <v>1</v>
      </c>
      <c r="M1421" s="530">
        <v>380.86</v>
      </c>
      <c r="N1421" s="530">
        <v>18</v>
      </c>
      <c r="O1421" s="530">
        <v>6855.48</v>
      </c>
      <c r="P1421" s="544">
        <v>1.7999999999999998</v>
      </c>
      <c r="Q1421" s="531">
        <v>380.85999999999996</v>
      </c>
    </row>
    <row r="1422" spans="1:17" ht="14.4" customHeight="1" x14ac:dyDescent="0.3">
      <c r="A1422" s="525" t="s">
        <v>2798</v>
      </c>
      <c r="B1422" s="526" t="s">
        <v>2194</v>
      </c>
      <c r="C1422" s="526" t="s">
        <v>2166</v>
      </c>
      <c r="D1422" s="526" t="s">
        <v>2760</v>
      </c>
      <c r="E1422" s="526" t="s">
        <v>2761</v>
      </c>
      <c r="F1422" s="530"/>
      <c r="G1422" s="530"/>
      <c r="H1422" s="530"/>
      <c r="I1422" s="530"/>
      <c r="J1422" s="530">
        <v>1</v>
      </c>
      <c r="K1422" s="530">
        <v>21368</v>
      </c>
      <c r="L1422" s="530">
        <v>1</v>
      </c>
      <c r="M1422" s="530">
        <v>21368</v>
      </c>
      <c r="N1422" s="530">
        <v>5</v>
      </c>
      <c r="O1422" s="530">
        <v>106840</v>
      </c>
      <c r="P1422" s="544">
        <v>5</v>
      </c>
      <c r="Q1422" s="531">
        <v>21368</v>
      </c>
    </row>
    <row r="1423" spans="1:17" ht="14.4" customHeight="1" x14ac:dyDescent="0.3">
      <c r="A1423" s="525" t="s">
        <v>2798</v>
      </c>
      <c r="B1423" s="526" t="s">
        <v>2194</v>
      </c>
      <c r="C1423" s="526" t="s">
        <v>2166</v>
      </c>
      <c r="D1423" s="526" t="s">
        <v>2476</v>
      </c>
      <c r="E1423" s="526" t="s">
        <v>2477</v>
      </c>
      <c r="F1423" s="530"/>
      <c r="G1423" s="530"/>
      <c r="H1423" s="530"/>
      <c r="I1423" s="530"/>
      <c r="J1423" s="530"/>
      <c r="K1423" s="530"/>
      <c r="L1423" s="530"/>
      <c r="M1423" s="530"/>
      <c r="N1423" s="530">
        <v>24</v>
      </c>
      <c r="O1423" s="530">
        <v>264372</v>
      </c>
      <c r="P1423" s="544"/>
      <c r="Q1423" s="531">
        <v>11015.5</v>
      </c>
    </row>
    <row r="1424" spans="1:17" ht="14.4" customHeight="1" x14ac:dyDescent="0.3">
      <c r="A1424" s="525" t="s">
        <v>2798</v>
      </c>
      <c r="B1424" s="526" t="s">
        <v>2194</v>
      </c>
      <c r="C1424" s="526" t="s">
        <v>2166</v>
      </c>
      <c r="D1424" s="526" t="s">
        <v>2480</v>
      </c>
      <c r="E1424" s="526" t="s">
        <v>2481</v>
      </c>
      <c r="F1424" s="530">
        <v>4</v>
      </c>
      <c r="G1424" s="530">
        <v>120540</v>
      </c>
      <c r="H1424" s="530">
        <v>1</v>
      </c>
      <c r="I1424" s="530">
        <v>30135</v>
      </c>
      <c r="J1424" s="530">
        <v>4</v>
      </c>
      <c r="K1424" s="530">
        <v>120540</v>
      </c>
      <c r="L1424" s="530">
        <v>1</v>
      </c>
      <c r="M1424" s="530">
        <v>30135</v>
      </c>
      <c r="N1424" s="530">
        <v>2</v>
      </c>
      <c r="O1424" s="530">
        <v>60270</v>
      </c>
      <c r="P1424" s="544">
        <v>0.5</v>
      </c>
      <c r="Q1424" s="531">
        <v>30135</v>
      </c>
    </row>
    <row r="1425" spans="1:17" ht="14.4" customHeight="1" x14ac:dyDescent="0.3">
      <c r="A1425" s="525" t="s">
        <v>2798</v>
      </c>
      <c r="B1425" s="526" t="s">
        <v>2194</v>
      </c>
      <c r="C1425" s="526" t="s">
        <v>2166</v>
      </c>
      <c r="D1425" s="526" t="s">
        <v>2484</v>
      </c>
      <c r="E1425" s="526" t="s">
        <v>2485</v>
      </c>
      <c r="F1425" s="530">
        <v>1</v>
      </c>
      <c r="G1425" s="530">
        <v>310</v>
      </c>
      <c r="H1425" s="530"/>
      <c r="I1425" s="530">
        <v>310</v>
      </c>
      <c r="J1425" s="530"/>
      <c r="K1425" s="530"/>
      <c r="L1425" s="530"/>
      <c r="M1425" s="530"/>
      <c r="N1425" s="530"/>
      <c r="O1425" s="530"/>
      <c r="P1425" s="544"/>
      <c r="Q1425" s="531"/>
    </row>
    <row r="1426" spans="1:17" ht="14.4" customHeight="1" x14ac:dyDescent="0.3">
      <c r="A1426" s="525" t="s">
        <v>2798</v>
      </c>
      <c r="B1426" s="526" t="s">
        <v>2194</v>
      </c>
      <c r="C1426" s="526" t="s">
        <v>2166</v>
      </c>
      <c r="D1426" s="526" t="s">
        <v>2488</v>
      </c>
      <c r="E1426" s="526" t="s">
        <v>2489</v>
      </c>
      <c r="F1426" s="530">
        <v>23</v>
      </c>
      <c r="G1426" s="530">
        <v>57352.570000000007</v>
      </c>
      <c r="H1426" s="530">
        <v>0.42592592592592604</v>
      </c>
      <c r="I1426" s="530">
        <v>2493.59</v>
      </c>
      <c r="J1426" s="530">
        <v>54</v>
      </c>
      <c r="K1426" s="530">
        <v>134653.85999999999</v>
      </c>
      <c r="L1426" s="530">
        <v>1</v>
      </c>
      <c r="M1426" s="530">
        <v>2493.5899999999997</v>
      </c>
      <c r="N1426" s="530"/>
      <c r="O1426" s="530"/>
      <c r="P1426" s="544"/>
      <c r="Q1426" s="531"/>
    </row>
    <row r="1427" spans="1:17" ht="14.4" customHeight="1" x14ac:dyDescent="0.3">
      <c r="A1427" s="525" t="s">
        <v>2798</v>
      </c>
      <c r="B1427" s="526" t="s">
        <v>2194</v>
      </c>
      <c r="C1427" s="526" t="s">
        <v>2166</v>
      </c>
      <c r="D1427" s="526" t="s">
        <v>2361</v>
      </c>
      <c r="E1427" s="526" t="s">
        <v>2362</v>
      </c>
      <c r="F1427" s="530">
        <v>0.25</v>
      </c>
      <c r="G1427" s="530">
        <v>149.81</v>
      </c>
      <c r="H1427" s="530"/>
      <c r="I1427" s="530">
        <v>599.24</v>
      </c>
      <c r="J1427" s="530"/>
      <c r="K1427" s="530"/>
      <c r="L1427" s="530"/>
      <c r="M1427" s="530"/>
      <c r="N1427" s="530"/>
      <c r="O1427" s="530"/>
      <c r="P1427" s="544"/>
      <c r="Q1427" s="531"/>
    </row>
    <row r="1428" spans="1:17" ht="14.4" customHeight="1" x14ac:dyDescent="0.3">
      <c r="A1428" s="525" t="s">
        <v>2798</v>
      </c>
      <c r="B1428" s="526" t="s">
        <v>2194</v>
      </c>
      <c r="C1428" s="526" t="s">
        <v>2166</v>
      </c>
      <c r="D1428" s="526" t="s">
        <v>2490</v>
      </c>
      <c r="E1428" s="526" t="s">
        <v>2491</v>
      </c>
      <c r="F1428" s="530"/>
      <c r="G1428" s="530"/>
      <c r="H1428" s="530"/>
      <c r="I1428" s="530"/>
      <c r="J1428" s="530"/>
      <c r="K1428" s="530"/>
      <c r="L1428" s="530"/>
      <c r="M1428" s="530"/>
      <c r="N1428" s="530">
        <v>1</v>
      </c>
      <c r="O1428" s="530">
        <v>15600</v>
      </c>
      <c r="P1428" s="544"/>
      <c r="Q1428" s="531">
        <v>15600</v>
      </c>
    </row>
    <row r="1429" spans="1:17" ht="14.4" customHeight="1" x14ac:dyDescent="0.3">
      <c r="A1429" s="525" t="s">
        <v>2798</v>
      </c>
      <c r="B1429" s="526" t="s">
        <v>2194</v>
      </c>
      <c r="C1429" s="526" t="s">
        <v>2166</v>
      </c>
      <c r="D1429" s="526" t="s">
        <v>2492</v>
      </c>
      <c r="E1429" s="526" t="s">
        <v>2396</v>
      </c>
      <c r="F1429" s="530">
        <v>1</v>
      </c>
      <c r="G1429" s="530">
        <v>8536.5499999999993</v>
      </c>
      <c r="H1429" s="530">
        <v>0.16666666666666663</v>
      </c>
      <c r="I1429" s="530">
        <v>8536.5499999999993</v>
      </c>
      <c r="J1429" s="530">
        <v>6</v>
      </c>
      <c r="K1429" s="530">
        <v>51219.3</v>
      </c>
      <c r="L1429" s="530">
        <v>1</v>
      </c>
      <c r="M1429" s="530">
        <v>8536.5500000000011</v>
      </c>
      <c r="N1429" s="530">
        <v>10</v>
      </c>
      <c r="O1429" s="530">
        <v>85365.5</v>
      </c>
      <c r="P1429" s="544">
        <v>1.6666666666666665</v>
      </c>
      <c r="Q1429" s="531">
        <v>8536.5499999999993</v>
      </c>
    </row>
    <row r="1430" spans="1:17" ht="14.4" customHeight="1" x14ac:dyDescent="0.3">
      <c r="A1430" s="525" t="s">
        <v>2798</v>
      </c>
      <c r="B1430" s="526" t="s">
        <v>2194</v>
      </c>
      <c r="C1430" s="526" t="s">
        <v>2166</v>
      </c>
      <c r="D1430" s="526" t="s">
        <v>2764</v>
      </c>
      <c r="E1430" s="526" t="s">
        <v>2765</v>
      </c>
      <c r="F1430" s="530"/>
      <c r="G1430" s="530"/>
      <c r="H1430" s="530"/>
      <c r="I1430" s="530"/>
      <c r="J1430" s="530">
        <v>4</v>
      </c>
      <c r="K1430" s="530">
        <v>128800</v>
      </c>
      <c r="L1430" s="530">
        <v>1</v>
      </c>
      <c r="M1430" s="530">
        <v>32200</v>
      </c>
      <c r="N1430" s="530">
        <v>7</v>
      </c>
      <c r="O1430" s="530">
        <v>225400</v>
      </c>
      <c r="P1430" s="544">
        <v>1.75</v>
      </c>
      <c r="Q1430" s="531">
        <v>32200</v>
      </c>
    </row>
    <row r="1431" spans="1:17" ht="14.4" customHeight="1" x14ac:dyDescent="0.3">
      <c r="A1431" s="525" t="s">
        <v>2798</v>
      </c>
      <c r="B1431" s="526" t="s">
        <v>2194</v>
      </c>
      <c r="C1431" s="526" t="s">
        <v>2166</v>
      </c>
      <c r="D1431" s="526" t="s">
        <v>2768</v>
      </c>
      <c r="E1431" s="526" t="s">
        <v>2769</v>
      </c>
      <c r="F1431" s="530"/>
      <c r="G1431" s="530"/>
      <c r="H1431" s="530"/>
      <c r="I1431" s="530"/>
      <c r="J1431" s="530"/>
      <c r="K1431" s="530"/>
      <c r="L1431" s="530"/>
      <c r="M1431" s="530"/>
      <c r="N1431" s="530">
        <v>1</v>
      </c>
      <c r="O1431" s="530">
        <v>8276.4</v>
      </c>
      <c r="P1431" s="544"/>
      <c r="Q1431" s="531">
        <v>8276.4</v>
      </c>
    </row>
    <row r="1432" spans="1:17" ht="14.4" customHeight="1" x14ac:dyDescent="0.3">
      <c r="A1432" s="525" t="s">
        <v>2798</v>
      </c>
      <c r="B1432" s="526" t="s">
        <v>2194</v>
      </c>
      <c r="C1432" s="526" t="s">
        <v>2166</v>
      </c>
      <c r="D1432" s="526" t="s">
        <v>2801</v>
      </c>
      <c r="E1432" s="526" t="s">
        <v>2802</v>
      </c>
      <c r="F1432" s="530"/>
      <c r="G1432" s="530"/>
      <c r="H1432" s="530"/>
      <c r="I1432" s="530"/>
      <c r="J1432" s="530"/>
      <c r="K1432" s="530"/>
      <c r="L1432" s="530"/>
      <c r="M1432" s="530"/>
      <c r="N1432" s="530">
        <v>2</v>
      </c>
      <c r="O1432" s="530">
        <v>22020</v>
      </c>
      <c r="P1432" s="544"/>
      <c r="Q1432" s="531">
        <v>11010</v>
      </c>
    </row>
    <row r="1433" spans="1:17" ht="14.4" customHeight="1" x14ac:dyDescent="0.3">
      <c r="A1433" s="525" t="s">
        <v>2798</v>
      </c>
      <c r="B1433" s="526" t="s">
        <v>2194</v>
      </c>
      <c r="C1433" s="526" t="s">
        <v>2166</v>
      </c>
      <c r="D1433" s="526" t="s">
        <v>2803</v>
      </c>
      <c r="E1433" s="526" t="s">
        <v>2804</v>
      </c>
      <c r="F1433" s="530"/>
      <c r="G1433" s="530"/>
      <c r="H1433" s="530"/>
      <c r="I1433" s="530"/>
      <c r="J1433" s="530"/>
      <c r="K1433" s="530"/>
      <c r="L1433" s="530"/>
      <c r="M1433" s="530"/>
      <c r="N1433" s="530">
        <v>9</v>
      </c>
      <c r="O1433" s="530">
        <v>43713</v>
      </c>
      <c r="P1433" s="544"/>
      <c r="Q1433" s="531">
        <v>4857</v>
      </c>
    </row>
    <row r="1434" spans="1:17" ht="14.4" customHeight="1" x14ac:dyDescent="0.3">
      <c r="A1434" s="525" t="s">
        <v>2798</v>
      </c>
      <c r="B1434" s="526" t="s">
        <v>2194</v>
      </c>
      <c r="C1434" s="526" t="s">
        <v>2175</v>
      </c>
      <c r="D1434" s="526" t="s">
        <v>2176</v>
      </c>
      <c r="E1434" s="526" t="s">
        <v>2177</v>
      </c>
      <c r="F1434" s="530"/>
      <c r="G1434" s="530"/>
      <c r="H1434" s="530"/>
      <c r="I1434" s="530"/>
      <c r="J1434" s="530">
        <v>9</v>
      </c>
      <c r="K1434" s="530">
        <v>333</v>
      </c>
      <c r="L1434" s="530">
        <v>1</v>
      </c>
      <c r="M1434" s="530">
        <v>37</v>
      </c>
      <c r="N1434" s="530">
        <v>6</v>
      </c>
      <c r="O1434" s="530">
        <v>222</v>
      </c>
      <c r="P1434" s="544">
        <v>0.66666666666666663</v>
      </c>
      <c r="Q1434" s="531">
        <v>37</v>
      </c>
    </row>
    <row r="1435" spans="1:17" ht="14.4" customHeight="1" x14ac:dyDescent="0.3">
      <c r="A1435" s="525" t="s">
        <v>2798</v>
      </c>
      <c r="B1435" s="526" t="s">
        <v>2194</v>
      </c>
      <c r="C1435" s="526" t="s">
        <v>2175</v>
      </c>
      <c r="D1435" s="526" t="s">
        <v>2243</v>
      </c>
      <c r="E1435" s="526" t="s">
        <v>2244</v>
      </c>
      <c r="F1435" s="530">
        <v>3</v>
      </c>
      <c r="G1435" s="530">
        <v>621</v>
      </c>
      <c r="H1435" s="530">
        <v>0.24295774647887325</v>
      </c>
      <c r="I1435" s="530">
        <v>207</v>
      </c>
      <c r="J1435" s="530">
        <v>12</v>
      </c>
      <c r="K1435" s="530">
        <v>2556</v>
      </c>
      <c r="L1435" s="530">
        <v>1</v>
      </c>
      <c r="M1435" s="530">
        <v>213</v>
      </c>
      <c r="N1435" s="530">
        <v>10</v>
      </c>
      <c r="O1435" s="530">
        <v>2130</v>
      </c>
      <c r="P1435" s="544">
        <v>0.83333333333333337</v>
      </c>
      <c r="Q1435" s="531">
        <v>213</v>
      </c>
    </row>
    <row r="1436" spans="1:17" ht="14.4" customHeight="1" x14ac:dyDescent="0.3">
      <c r="A1436" s="525" t="s">
        <v>2798</v>
      </c>
      <c r="B1436" s="526" t="s">
        <v>2194</v>
      </c>
      <c r="C1436" s="526" t="s">
        <v>2175</v>
      </c>
      <c r="D1436" s="526" t="s">
        <v>2245</v>
      </c>
      <c r="E1436" s="526" t="s">
        <v>2246</v>
      </c>
      <c r="F1436" s="530">
        <v>36</v>
      </c>
      <c r="G1436" s="530">
        <v>5436</v>
      </c>
      <c r="H1436" s="530">
        <v>0.85538945712037762</v>
      </c>
      <c r="I1436" s="530">
        <v>151</v>
      </c>
      <c r="J1436" s="530">
        <v>41</v>
      </c>
      <c r="K1436" s="530">
        <v>6355</v>
      </c>
      <c r="L1436" s="530">
        <v>1</v>
      </c>
      <c r="M1436" s="530">
        <v>155</v>
      </c>
      <c r="N1436" s="530">
        <v>54</v>
      </c>
      <c r="O1436" s="530">
        <v>8370</v>
      </c>
      <c r="P1436" s="544">
        <v>1.3170731707317074</v>
      </c>
      <c r="Q1436" s="531">
        <v>155</v>
      </c>
    </row>
    <row r="1437" spans="1:17" ht="14.4" customHeight="1" x14ac:dyDescent="0.3">
      <c r="A1437" s="525" t="s">
        <v>2798</v>
      </c>
      <c r="B1437" s="526" t="s">
        <v>2194</v>
      </c>
      <c r="C1437" s="526" t="s">
        <v>2175</v>
      </c>
      <c r="D1437" s="526" t="s">
        <v>2247</v>
      </c>
      <c r="E1437" s="526" t="s">
        <v>2248</v>
      </c>
      <c r="F1437" s="530">
        <v>125</v>
      </c>
      <c r="G1437" s="530">
        <v>22875</v>
      </c>
      <c r="H1437" s="530">
        <v>1.0637061148570099</v>
      </c>
      <c r="I1437" s="530">
        <v>183</v>
      </c>
      <c r="J1437" s="530">
        <v>115</v>
      </c>
      <c r="K1437" s="530">
        <v>21505</v>
      </c>
      <c r="L1437" s="530">
        <v>1</v>
      </c>
      <c r="M1437" s="530">
        <v>187</v>
      </c>
      <c r="N1437" s="530">
        <v>144</v>
      </c>
      <c r="O1437" s="530">
        <v>26928</v>
      </c>
      <c r="P1437" s="544">
        <v>1.2521739130434784</v>
      </c>
      <c r="Q1437" s="531">
        <v>187</v>
      </c>
    </row>
    <row r="1438" spans="1:17" ht="14.4" customHeight="1" x14ac:dyDescent="0.3">
      <c r="A1438" s="525" t="s">
        <v>2798</v>
      </c>
      <c r="B1438" s="526" t="s">
        <v>2194</v>
      </c>
      <c r="C1438" s="526" t="s">
        <v>2175</v>
      </c>
      <c r="D1438" s="526" t="s">
        <v>2249</v>
      </c>
      <c r="E1438" s="526" t="s">
        <v>2250</v>
      </c>
      <c r="F1438" s="530">
        <v>61</v>
      </c>
      <c r="G1438" s="530">
        <v>7625</v>
      </c>
      <c r="H1438" s="530">
        <v>1.009666313559322</v>
      </c>
      <c r="I1438" s="530">
        <v>125</v>
      </c>
      <c r="J1438" s="530">
        <v>59</v>
      </c>
      <c r="K1438" s="530">
        <v>7552</v>
      </c>
      <c r="L1438" s="530">
        <v>1</v>
      </c>
      <c r="M1438" s="530">
        <v>128</v>
      </c>
      <c r="N1438" s="530">
        <v>74</v>
      </c>
      <c r="O1438" s="530">
        <v>9472</v>
      </c>
      <c r="P1438" s="544">
        <v>1.2542372881355932</v>
      </c>
      <c r="Q1438" s="531">
        <v>128</v>
      </c>
    </row>
    <row r="1439" spans="1:17" ht="14.4" customHeight="1" x14ac:dyDescent="0.3">
      <c r="A1439" s="525" t="s">
        <v>2798</v>
      </c>
      <c r="B1439" s="526" t="s">
        <v>2194</v>
      </c>
      <c r="C1439" s="526" t="s">
        <v>2175</v>
      </c>
      <c r="D1439" s="526" t="s">
        <v>2251</v>
      </c>
      <c r="E1439" s="526" t="s">
        <v>2252</v>
      </c>
      <c r="F1439" s="530">
        <v>43</v>
      </c>
      <c r="G1439" s="530">
        <v>9417</v>
      </c>
      <c r="H1439" s="530">
        <v>0.7408543780977106</v>
      </c>
      <c r="I1439" s="530">
        <v>219</v>
      </c>
      <c r="J1439" s="530">
        <v>57</v>
      </c>
      <c r="K1439" s="530">
        <v>12711</v>
      </c>
      <c r="L1439" s="530">
        <v>1</v>
      </c>
      <c r="M1439" s="530">
        <v>223</v>
      </c>
      <c r="N1439" s="530">
        <v>74</v>
      </c>
      <c r="O1439" s="530">
        <v>16502</v>
      </c>
      <c r="P1439" s="544">
        <v>1.2982456140350878</v>
      </c>
      <c r="Q1439" s="531">
        <v>223</v>
      </c>
    </row>
    <row r="1440" spans="1:17" ht="14.4" customHeight="1" x14ac:dyDescent="0.3">
      <c r="A1440" s="525" t="s">
        <v>2798</v>
      </c>
      <c r="B1440" s="526" t="s">
        <v>2194</v>
      </c>
      <c r="C1440" s="526" t="s">
        <v>2175</v>
      </c>
      <c r="D1440" s="526" t="s">
        <v>2253</v>
      </c>
      <c r="E1440" s="526" t="s">
        <v>2254</v>
      </c>
      <c r="F1440" s="530">
        <v>3</v>
      </c>
      <c r="G1440" s="530">
        <v>657</v>
      </c>
      <c r="H1440" s="530">
        <v>2.9461883408071747</v>
      </c>
      <c r="I1440" s="530">
        <v>219</v>
      </c>
      <c r="J1440" s="530">
        <v>1</v>
      </c>
      <c r="K1440" s="530">
        <v>223</v>
      </c>
      <c r="L1440" s="530">
        <v>1</v>
      </c>
      <c r="M1440" s="530">
        <v>223</v>
      </c>
      <c r="N1440" s="530">
        <v>4</v>
      </c>
      <c r="O1440" s="530">
        <v>892</v>
      </c>
      <c r="P1440" s="544">
        <v>4</v>
      </c>
      <c r="Q1440" s="531">
        <v>223</v>
      </c>
    </row>
    <row r="1441" spans="1:17" ht="14.4" customHeight="1" x14ac:dyDescent="0.3">
      <c r="A1441" s="525" t="s">
        <v>2798</v>
      </c>
      <c r="B1441" s="526" t="s">
        <v>2194</v>
      </c>
      <c r="C1441" s="526" t="s">
        <v>2175</v>
      </c>
      <c r="D1441" s="526" t="s">
        <v>2257</v>
      </c>
      <c r="E1441" s="526" t="s">
        <v>2258</v>
      </c>
      <c r="F1441" s="530">
        <v>26</v>
      </c>
      <c r="G1441" s="530">
        <v>5746</v>
      </c>
      <c r="H1441" s="530">
        <v>1.1608080808080807</v>
      </c>
      <c r="I1441" s="530">
        <v>221</v>
      </c>
      <c r="J1441" s="530">
        <v>22</v>
      </c>
      <c r="K1441" s="530">
        <v>4950</v>
      </c>
      <c r="L1441" s="530">
        <v>1</v>
      </c>
      <c r="M1441" s="530">
        <v>225</v>
      </c>
      <c r="N1441" s="530">
        <v>41</v>
      </c>
      <c r="O1441" s="530">
        <v>9225</v>
      </c>
      <c r="P1441" s="544">
        <v>1.8636363636363635</v>
      </c>
      <c r="Q1441" s="531">
        <v>225</v>
      </c>
    </row>
    <row r="1442" spans="1:17" ht="14.4" customHeight="1" x14ac:dyDescent="0.3">
      <c r="A1442" s="525" t="s">
        <v>2798</v>
      </c>
      <c r="B1442" s="526" t="s">
        <v>2194</v>
      </c>
      <c r="C1442" s="526" t="s">
        <v>2175</v>
      </c>
      <c r="D1442" s="526" t="s">
        <v>2271</v>
      </c>
      <c r="E1442" s="526" t="s">
        <v>2272</v>
      </c>
      <c r="F1442" s="530"/>
      <c r="G1442" s="530"/>
      <c r="H1442" s="530"/>
      <c r="I1442" s="530"/>
      <c r="J1442" s="530">
        <v>1</v>
      </c>
      <c r="K1442" s="530">
        <v>349</v>
      </c>
      <c r="L1442" s="530">
        <v>1</v>
      </c>
      <c r="M1442" s="530">
        <v>349</v>
      </c>
      <c r="N1442" s="530">
        <v>2</v>
      </c>
      <c r="O1442" s="530">
        <v>700</v>
      </c>
      <c r="P1442" s="544">
        <v>2.005730659025788</v>
      </c>
      <c r="Q1442" s="531">
        <v>350</v>
      </c>
    </row>
    <row r="1443" spans="1:17" ht="14.4" customHeight="1" x14ac:dyDescent="0.3">
      <c r="A1443" s="525" t="s">
        <v>2798</v>
      </c>
      <c r="B1443" s="526" t="s">
        <v>2194</v>
      </c>
      <c r="C1443" s="526" t="s">
        <v>2175</v>
      </c>
      <c r="D1443" s="526" t="s">
        <v>2738</v>
      </c>
      <c r="E1443" s="526" t="s">
        <v>2739</v>
      </c>
      <c r="F1443" s="530">
        <v>2</v>
      </c>
      <c r="G1443" s="530">
        <v>27448</v>
      </c>
      <c r="H1443" s="530">
        <v>1.9826639699508812</v>
      </c>
      <c r="I1443" s="530">
        <v>13724</v>
      </c>
      <c r="J1443" s="530">
        <v>1</v>
      </c>
      <c r="K1443" s="530">
        <v>13844</v>
      </c>
      <c r="L1443" s="530">
        <v>1</v>
      </c>
      <c r="M1443" s="530">
        <v>13844</v>
      </c>
      <c r="N1443" s="530">
        <v>1</v>
      </c>
      <c r="O1443" s="530">
        <v>13845</v>
      </c>
      <c r="P1443" s="544">
        <v>1.0000722334585379</v>
      </c>
      <c r="Q1443" s="531">
        <v>13845</v>
      </c>
    </row>
    <row r="1444" spans="1:17" ht="14.4" customHeight="1" x14ac:dyDescent="0.3">
      <c r="A1444" s="525" t="s">
        <v>2798</v>
      </c>
      <c r="B1444" s="526" t="s">
        <v>2194</v>
      </c>
      <c r="C1444" s="526" t="s">
        <v>2175</v>
      </c>
      <c r="D1444" s="526" t="s">
        <v>2502</v>
      </c>
      <c r="E1444" s="526" t="s">
        <v>2503</v>
      </c>
      <c r="F1444" s="530">
        <v>7</v>
      </c>
      <c r="G1444" s="530">
        <v>28973</v>
      </c>
      <c r="H1444" s="530">
        <v>0.13128251137331665</v>
      </c>
      <c r="I1444" s="530">
        <v>4139</v>
      </c>
      <c r="J1444" s="530">
        <v>53</v>
      </c>
      <c r="K1444" s="530">
        <v>220692</v>
      </c>
      <c r="L1444" s="530">
        <v>1</v>
      </c>
      <c r="M1444" s="530">
        <v>4164</v>
      </c>
      <c r="N1444" s="530">
        <v>55</v>
      </c>
      <c r="O1444" s="530">
        <v>229020</v>
      </c>
      <c r="P1444" s="544">
        <v>1.0377358490566038</v>
      </c>
      <c r="Q1444" s="531">
        <v>4164</v>
      </c>
    </row>
    <row r="1445" spans="1:17" ht="14.4" customHeight="1" x14ac:dyDescent="0.3">
      <c r="A1445" s="525" t="s">
        <v>2798</v>
      </c>
      <c r="B1445" s="526" t="s">
        <v>2194</v>
      </c>
      <c r="C1445" s="526" t="s">
        <v>2175</v>
      </c>
      <c r="D1445" s="526" t="s">
        <v>2512</v>
      </c>
      <c r="E1445" s="526" t="s">
        <v>2513</v>
      </c>
      <c r="F1445" s="530">
        <v>81</v>
      </c>
      <c r="G1445" s="530">
        <v>309744</v>
      </c>
      <c r="H1445" s="530">
        <v>0.57317542561065882</v>
      </c>
      <c r="I1445" s="530">
        <v>3824</v>
      </c>
      <c r="J1445" s="530">
        <v>140</v>
      </c>
      <c r="K1445" s="530">
        <v>540400</v>
      </c>
      <c r="L1445" s="530">
        <v>1</v>
      </c>
      <c r="M1445" s="530">
        <v>3860</v>
      </c>
      <c r="N1445" s="530">
        <v>126</v>
      </c>
      <c r="O1445" s="530">
        <v>486360</v>
      </c>
      <c r="P1445" s="544">
        <v>0.9</v>
      </c>
      <c r="Q1445" s="531">
        <v>3860</v>
      </c>
    </row>
    <row r="1446" spans="1:17" ht="14.4" customHeight="1" x14ac:dyDescent="0.3">
      <c r="A1446" s="525" t="s">
        <v>2798</v>
      </c>
      <c r="B1446" s="526" t="s">
        <v>2194</v>
      </c>
      <c r="C1446" s="526" t="s">
        <v>2175</v>
      </c>
      <c r="D1446" s="526" t="s">
        <v>2516</v>
      </c>
      <c r="E1446" s="526" t="s">
        <v>2517</v>
      </c>
      <c r="F1446" s="530">
        <v>7</v>
      </c>
      <c r="G1446" s="530">
        <v>54971</v>
      </c>
      <c r="H1446" s="530">
        <v>0.49545741324921133</v>
      </c>
      <c r="I1446" s="530">
        <v>7853</v>
      </c>
      <c r="J1446" s="530">
        <v>14</v>
      </c>
      <c r="K1446" s="530">
        <v>110950</v>
      </c>
      <c r="L1446" s="530">
        <v>1</v>
      </c>
      <c r="M1446" s="530">
        <v>7925</v>
      </c>
      <c r="N1446" s="530">
        <v>18</v>
      </c>
      <c r="O1446" s="530">
        <v>142668</v>
      </c>
      <c r="P1446" s="544">
        <v>1.2858765209553853</v>
      </c>
      <c r="Q1446" s="531">
        <v>7926</v>
      </c>
    </row>
    <row r="1447" spans="1:17" ht="14.4" customHeight="1" x14ac:dyDescent="0.3">
      <c r="A1447" s="525" t="s">
        <v>2798</v>
      </c>
      <c r="B1447" s="526" t="s">
        <v>2194</v>
      </c>
      <c r="C1447" s="526" t="s">
        <v>2175</v>
      </c>
      <c r="D1447" s="526" t="s">
        <v>2281</v>
      </c>
      <c r="E1447" s="526" t="s">
        <v>2282</v>
      </c>
      <c r="F1447" s="530">
        <v>21</v>
      </c>
      <c r="G1447" s="530">
        <v>26901</v>
      </c>
      <c r="H1447" s="530">
        <v>1.3003190255220418</v>
      </c>
      <c r="I1447" s="530">
        <v>1281</v>
      </c>
      <c r="J1447" s="530">
        <v>16</v>
      </c>
      <c r="K1447" s="530">
        <v>20688</v>
      </c>
      <c r="L1447" s="530">
        <v>1</v>
      </c>
      <c r="M1447" s="530">
        <v>1293</v>
      </c>
      <c r="N1447" s="530">
        <v>10</v>
      </c>
      <c r="O1447" s="530">
        <v>12940</v>
      </c>
      <c r="P1447" s="544">
        <v>0.62548337200309356</v>
      </c>
      <c r="Q1447" s="531">
        <v>1294</v>
      </c>
    </row>
    <row r="1448" spans="1:17" ht="14.4" customHeight="1" x14ac:dyDescent="0.3">
      <c r="A1448" s="525" t="s">
        <v>2798</v>
      </c>
      <c r="B1448" s="526" t="s">
        <v>2194</v>
      </c>
      <c r="C1448" s="526" t="s">
        <v>2175</v>
      </c>
      <c r="D1448" s="526" t="s">
        <v>2283</v>
      </c>
      <c r="E1448" s="526" t="s">
        <v>2284</v>
      </c>
      <c r="F1448" s="530">
        <v>9</v>
      </c>
      <c r="G1448" s="530">
        <v>10503</v>
      </c>
      <c r="H1448" s="530">
        <v>1.2747906299308169</v>
      </c>
      <c r="I1448" s="530">
        <v>1167</v>
      </c>
      <c r="J1448" s="530">
        <v>7</v>
      </c>
      <c r="K1448" s="530">
        <v>8239</v>
      </c>
      <c r="L1448" s="530">
        <v>1</v>
      </c>
      <c r="M1448" s="530">
        <v>1177</v>
      </c>
      <c r="N1448" s="530">
        <v>3</v>
      </c>
      <c r="O1448" s="530">
        <v>3534</v>
      </c>
      <c r="P1448" s="544">
        <v>0.42893555043087755</v>
      </c>
      <c r="Q1448" s="531">
        <v>1178</v>
      </c>
    </row>
    <row r="1449" spans="1:17" ht="14.4" customHeight="1" x14ac:dyDescent="0.3">
      <c r="A1449" s="525" t="s">
        <v>2798</v>
      </c>
      <c r="B1449" s="526" t="s">
        <v>2194</v>
      </c>
      <c r="C1449" s="526" t="s">
        <v>2175</v>
      </c>
      <c r="D1449" s="526" t="s">
        <v>2285</v>
      </c>
      <c r="E1449" s="526" t="s">
        <v>2286</v>
      </c>
      <c r="F1449" s="530">
        <v>1057</v>
      </c>
      <c r="G1449" s="530">
        <v>5365332</v>
      </c>
      <c r="H1449" s="530">
        <v>0.99179971950349122</v>
      </c>
      <c r="I1449" s="530">
        <v>5076</v>
      </c>
      <c r="J1449" s="530">
        <v>1049</v>
      </c>
      <c r="K1449" s="530">
        <v>5409693</v>
      </c>
      <c r="L1449" s="530">
        <v>1</v>
      </c>
      <c r="M1449" s="530">
        <v>5157</v>
      </c>
      <c r="N1449" s="530">
        <v>1037</v>
      </c>
      <c r="O1449" s="530">
        <v>5347809</v>
      </c>
      <c r="P1449" s="544">
        <v>0.98856053384175402</v>
      </c>
      <c r="Q1449" s="531">
        <v>5157</v>
      </c>
    </row>
    <row r="1450" spans="1:17" ht="14.4" customHeight="1" x14ac:dyDescent="0.3">
      <c r="A1450" s="525" t="s">
        <v>2798</v>
      </c>
      <c r="B1450" s="526" t="s">
        <v>2194</v>
      </c>
      <c r="C1450" s="526" t="s">
        <v>2175</v>
      </c>
      <c r="D1450" s="526" t="s">
        <v>2287</v>
      </c>
      <c r="E1450" s="526" t="s">
        <v>2288</v>
      </c>
      <c r="F1450" s="530">
        <v>1</v>
      </c>
      <c r="G1450" s="530">
        <v>7685</v>
      </c>
      <c r="H1450" s="530"/>
      <c r="I1450" s="530">
        <v>7685</v>
      </c>
      <c r="J1450" s="530"/>
      <c r="K1450" s="530"/>
      <c r="L1450" s="530"/>
      <c r="M1450" s="530"/>
      <c r="N1450" s="530"/>
      <c r="O1450" s="530"/>
      <c r="P1450" s="544"/>
      <c r="Q1450" s="531"/>
    </row>
    <row r="1451" spans="1:17" ht="14.4" customHeight="1" x14ac:dyDescent="0.3">
      <c r="A1451" s="525" t="s">
        <v>2798</v>
      </c>
      <c r="B1451" s="526" t="s">
        <v>2194</v>
      </c>
      <c r="C1451" s="526" t="s">
        <v>2175</v>
      </c>
      <c r="D1451" s="526" t="s">
        <v>2289</v>
      </c>
      <c r="E1451" s="526" t="s">
        <v>2290</v>
      </c>
      <c r="F1451" s="530">
        <v>194</v>
      </c>
      <c r="G1451" s="530">
        <v>1070104</v>
      </c>
      <c r="H1451" s="530">
        <v>1.260993141806698</v>
      </c>
      <c r="I1451" s="530">
        <v>5516</v>
      </c>
      <c r="J1451" s="530">
        <v>151</v>
      </c>
      <c r="K1451" s="530">
        <v>848620</v>
      </c>
      <c r="L1451" s="530">
        <v>1</v>
      </c>
      <c r="M1451" s="530">
        <v>5620</v>
      </c>
      <c r="N1451" s="530">
        <v>149</v>
      </c>
      <c r="O1451" s="530">
        <v>837380</v>
      </c>
      <c r="P1451" s="544">
        <v>0.98675496688741726</v>
      </c>
      <c r="Q1451" s="531">
        <v>5620</v>
      </c>
    </row>
    <row r="1452" spans="1:17" ht="14.4" customHeight="1" x14ac:dyDescent="0.3">
      <c r="A1452" s="525" t="s">
        <v>2798</v>
      </c>
      <c r="B1452" s="526" t="s">
        <v>2194</v>
      </c>
      <c r="C1452" s="526" t="s">
        <v>2175</v>
      </c>
      <c r="D1452" s="526" t="s">
        <v>2293</v>
      </c>
      <c r="E1452" s="526" t="s">
        <v>2294</v>
      </c>
      <c r="F1452" s="530"/>
      <c r="G1452" s="530"/>
      <c r="H1452" s="530"/>
      <c r="I1452" s="530"/>
      <c r="J1452" s="530">
        <v>2</v>
      </c>
      <c r="K1452" s="530">
        <v>1600</v>
      </c>
      <c r="L1452" s="530">
        <v>1</v>
      </c>
      <c r="M1452" s="530">
        <v>800</v>
      </c>
      <c r="N1452" s="530">
        <v>4</v>
      </c>
      <c r="O1452" s="530">
        <v>3204</v>
      </c>
      <c r="P1452" s="544">
        <v>2.0024999999999999</v>
      </c>
      <c r="Q1452" s="531">
        <v>801</v>
      </c>
    </row>
    <row r="1453" spans="1:17" ht="14.4" customHeight="1" x14ac:dyDescent="0.3">
      <c r="A1453" s="525" t="s">
        <v>2798</v>
      </c>
      <c r="B1453" s="526" t="s">
        <v>2194</v>
      </c>
      <c r="C1453" s="526" t="s">
        <v>2175</v>
      </c>
      <c r="D1453" s="526" t="s">
        <v>2295</v>
      </c>
      <c r="E1453" s="526" t="s">
        <v>2296</v>
      </c>
      <c r="F1453" s="530">
        <v>649</v>
      </c>
      <c r="G1453" s="530">
        <v>113575</v>
      </c>
      <c r="H1453" s="530">
        <v>0.99329205366357065</v>
      </c>
      <c r="I1453" s="530">
        <v>175</v>
      </c>
      <c r="J1453" s="530">
        <v>646</v>
      </c>
      <c r="K1453" s="530">
        <v>114342</v>
      </c>
      <c r="L1453" s="530">
        <v>1</v>
      </c>
      <c r="M1453" s="530">
        <v>177</v>
      </c>
      <c r="N1453" s="530">
        <v>692</v>
      </c>
      <c r="O1453" s="530">
        <v>122484</v>
      </c>
      <c r="P1453" s="544">
        <v>1.0712074303405572</v>
      </c>
      <c r="Q1453" s="531">
        <v>177</v>
      </c>
    </row>
    <row r="1454" spans="1:17" ht="14.4" customHeight="1" x14ac:dyDescent="0.3">
      <c r="A1454" s="525" t="s">
        <v>2798</v>
      </c>
      <c r="B1454" s="526" t="s">
        <v>2194</v>
      </c>
      <c r="C1454" s="526" t="s">
        <v>2175</v>
      </c>
      <c r="D1454" s="526" t="s">
        <v>2297</v>
      </c>
      <c r="E1454" s="526" t="s">
        <v>2298</v>
      </c>
      <c r="F1454" s="530">
        <v>532</v>
      </c>
      <c r="G1454" s="530">
        <v>1064532</v>
      </c>
      <c r="H1454" s="530">
        <v>0.85491943359375</v>
      </c>
      <c r="I1454" s="530">
        <v>2001</v>
      </c>
      <c r="J1454" s="530">
        <v>608</v>
      </c>
      <c r="K1454" s="530">
        <v>1245184</v>
      </c>
      <c r="L1454" s="530">
        <v>1</v>
      </c>
      <c r="M1454" s="530">
        <v>2048</v>
      </c>
      <c r="N1454" s="530">
        <v>593</v>
      </c>
      <c r="O1454" s="530">
        <v>1215057</v>
      </c>
      <c r="P1454" s="544">
        <v>0.97580518220600332</v>
      </c>
      <c r="Q1454" s="531">
        <v>2049</v>
      </c>
    </row>
    <row r="1455" spans="1:17" ht="14.4" customHeight="1" x14ac:dyDescent="0.3">
      <c r="A1455" s="525" t="s">
        <v>2798</v>
      </c>
      <c r="B1455" s="526" t="s">
        <v>2194</v>
      </c>
      <c r="C1455" s="526" t="s">
        <v>2175</v>
      </c>
      <c r="D1455" s="526" t="s">
        <v>2303</v>
      </c>
      <c r="E1455" s="526" t="s">
        <v>2304</v>
      </c>
      <c r="F1455" s="530">
        <v>100</v>
      </c>
      <c r="G1455" s="530">
        <v>269600</v>
      </c>
      <c r="H1455" s="530">
        <v>1.0828352933616092</v>
      </c>
      <c r="I1455" s="530">
        <v>2696</v>
      </c>
      <c r="J1455" s="530">
        <v>91</v>
      </c>
      <c r="K1455" s="530">
        <v>248976</v>
      </c>
      <c r="L1455" s="530">
        <v>1</v>
      </c>
      <c r="M1455" s="530">
        <v>2736</v>
      </c>
      <c r="N1455" s="530">
        <v>71</v>
      </c>
      <c r="O1455" s="530">
        <v>194327</v>
      </c>
      <c r="P1455" s="544">
        <v>0.78050494826810612</v>
      </c>
      <c r="Q1455" s="531">
        <v>2737</v>
      </c>
    </row>
    <row r="1456" spans="1:17" ht="14.4" customHeight="1" x14ac:dyDescent="0.3">
      <c r="A1456" s="525" t="s">
        <v>2798</v>
      </c>
      <c r="B1456" s="526" t="s">
        <v>2194</v>
      </c>
      <c r="C1456" s="526" t="s">
        <v>2175</v>
      </c>
      <c r="D1456" s="526" t="s">
        <v>2305</v>
      </c>
      <c r="E1456" s="526" t="s">
        <v>2306</v>
      </c>
      <c r="F1456" s="530">
        <v>2</v>
      </c>
      <c r="G1456" s="530">
        <v>10376</v>
      </c>
      <c r="H1456" s="530">
        <v>0.49231353197950273</v>
      </c>
      <c r="I1456" s="530">
        <v>5188</v>
      </c>
      <c r="J1456" s="530">
        <v>4</v>
      </c>
      <c r="K1456" s="530">
        <v>21076</v>
      </c>
      <c r="L1456" s="530">
        <v>1</v>
      </c>
      <c r="M1456" s="530">
        <v>5269</v>
      </c>
      <c r="N1456" s="530">
        <v>1</v>
      </c>
      <c r="O1456" s="530">
        <v>5269</v>
      </c>
      <c r="P1456" s="544">
        <v>0.25</v>
      </c>
      <c r="Q1456" s="531">
        <v>5269</v>
      </c>
    </row>
    <row r="1457" spans="1:17" ht="14.4" customHeight="1" x14ac:dyDescent="0.3">
      <c r="A1457" s="525" t="s">
        <v>2798</v>
      </c>
      <c r="B1457" s="526" t="s">
        <v>2194</v>
      </c>
      <c r="C1457" s="526" t="s">
        <v>2175</v>
      </c>
      <c r="D1457" s="526" t="s">
        <v>2522</v>
      </c>
      <c r="E1457" s="526" t="s">
        <v>2523</v>
      </c>
      <c r="F1457" s="530">
        <v>46</v>
      </c>
      <c r="G1457" s="530">
        <v>95772</v>
      </c>
      <c r="H1457" s="530">
        <v>0.63838211474240614</v>
      </c>
      <c r="I1457" s="530">
        <v>2082</v>
      </c>
      <c r="J1457" s="530">
        <v>71</v>
      </c>
      <c r="K1457" s="530">
        <v>150023</v>
      </c>
      <c r="L1457" s="530">
        <v>1</v>
      </c>
      <c r="M1457" s="530">
        <v>2113</v>
      </c>
      <c r="N1457" s="530">
        <v>68</v>
      </c>
      <c r="O1457" s="530">
        <v>143684</v>
      </c>
      <c r="P1457" s="544">
        <v>0.95774647887323938</v>
      </c>
      <c r="Q1457" s="531">
        <v>2113</v>
      </c>
    </row>
    <row r="1458" spans="1:17" ht="14.4" customHeight="1" x14ac:dyDescent="0.3">
      <c r="A1458" s="525" t="s">
        <v>2798</v>
      </c>
      <c r="B1458" s="526" t="s">
        <v>2194</v>
      </c>
      <c r="C1458" s="526" t="s">
        <v>2175</v>
      </c>
      <c r="D1458" s="526" t="s">
        <v>2313</v>
      </c>
      <c r="E1458" s="526" t="s">
        <v>2314</v>
      </c>
      <c r="F1458" s="530">
        <v>8</v>
      </c>
      <c r="G1458" s="530">
        <v>1208</v>
      </c>
      <c r="H1458" s="530">
        <v>0.70850439882697946</v>
      </c>
      <c r="I1458" s="530">
        <v>151</v>
      </c>
      <c r="J1458" s="530">
        <v>11</v>
      </c>
      <c r="K1458" s="530">
        <v>1705</v>
      </c>
      <c r="L1458" s="530">
        <v>1</v>
      </c>
      <c r="M1458" s="530">
        <v>155</v>
      </c>
      <c r="N1458" s="530">
        <v>13</v>
      </c>
      <c r="O1458" s="530">
        <v>2015</v>
      </c>
      <c r="P1458" s="544">
        <v>1.1818181818181819</v>
      </c>
      <c r="Q1458" s="531">
        <v>155</v>
      </c>
    </row>
    <row r="1459" spans="1:17" ht="14.4" customHeight="1" x14ac:dyDescent="0.3">
      <c r="A1459" s="525" t="s">
        <v>2798</v>
      </c>
      <c r="B1459" s="526" t="s">
        <v>2194</v>
      </c>
      <c r="C1459" s="526" t="s">
        <v>2175</v>
      </c>
      <c r="D1459" s="526" t="s">
        <v>2315</v>
      </c>
      <c r="E1459" s="526" t="s">
        <v>2316</v>
      </c>
      <c r="F1459" s="530">
        <v>14</v>
      </c>
      <c r="G1459" s="530">
        <v>2730</v>
      </c>
      <c r="H1459" s="530">
        <v>0.59646056368800526</v>
      </c>
      <c r="I1459" s="530">
        <v>195</v>
      </c>
      <c r="J1459" s="530">
        <v>23</v>
      </c>
      <c r="K1459" s="530">
        <v>4577</v>
      </c>
      <c r="L1459" s="530">
        <v>1</v>
      </c>
      <c r="M1459" s="530">
        <v>199</v>
      </c>
      <c r="N1459" s="530">
        <v>24</v>
      </c>
      <c r="O1459" s="530">
        <v>4776</v>
      </c>
      <c r="P1459" s="544">
        <v>1.0434782608695652</v>
      </c>
      <c r="Q1459" s="531">
        <v>199</v>
      </c>
    </row>
    <row r="1460" spans="1:17" ht="14.4" customHeight="1" x14ac:dyDescent="0.3">
      <c r="A1460" s="525" t="s">
        <v>2798</v>
      </c>
      <c r="B1460" s="526" t="s">
        <v>2194</v>
      </c>
      <c r="C1460" s="526" t="s">
        <v>2175</v>
      </c>
      <c r="D1460" s="526" t="s">
        <v>2317</v>
      </c>
      <c r="E1460" s="526" t="s">
        <v>2318</v>
      </c>
      <c r="F1460" s="530">
        <v>21</v>
      </c>
      <c r="G1460" s="530">
        <v>4200</v>
      </c>
      <c r="H1460" s="530">
        <v>4.117647058823529</v>
      </c>
      <c r="I1460" s="530">
        <v>200</v>
      </c>
      <c r="J1460" s="530">
        <v>5</v>
      </c>
      <c r="K1460" s="530">
        <v>1020</v>
      </c>
      <c r="L1460" s="530">
        <v>1</v>
      </c>
      <c r="M1460" s="530">
        <v>204</v>
      </c>
      <c r="N1460" s="530">
        <v>39</v>
      </c>
      <c r="O1460" s="530">
        <v>7956</v>
      </c>
      <c r="P1460" s="544">
        <v>7.8</v>
      </c>
      <c r="Q1460" s="531">
        <v>204</v>
      </c>
    </row>
    <row r="1461" spans="1:17" ht="14.4" customHeight="1" x14ac:dyDescent="0.3">
      <c r="A1461" s="525" t="s">
        <v>2798</v>
      </c>
      <c r="B1461" s="526" t="s">
        <v>2194</v>
      </c>
      <c r="C1461" s="526" t="s">
        <v>2175</v>
      </c>
      <c r="D1461" s="526" t="s">
        <v>2319</v>
      </c>
      <c r="E1461" s="526" t="s">
        <v>2320</v>
      </c>
      <c r="F1461" s="530">
        <v>1</v>
      </c>
      <c r="G1461" s="530">
        <v>418</v>
      </c>
      <c r="H1461" s="530"/>
      <c r="I1461" s="530">
        <v>418</v>
      </c>
      <c r="J1461" s="530"/>
      <c r="K1461" s="530"/>
      <c r="L1461" s="530"/>
      <c r="M1461" s="530"/>
      <c r="N1461" s="530">
        <v>1</v>
      </c>
      <c r="O1461" s="530">
        <v>426</v>
      </c>
      <c r="P1461" s="544"/>
      <c r="Q1461" s="531">
        <v>426</v>
      </c>
    </row>
    <row r="1462" spans="1:17" ht="14.4" customHeight="1" x14ac:dyDescent="0.3">
      <c r="A1462" s="525" t="s">
        <v>2798</v>
      </c>
      <c r="B1462" s="526" t="s">
        <v>2194</v>
      </c>
      <c r="C1462" s="526" t="s">
        <v>2175</v>
      </c>
      <c r="D1462" s="526" t="s">
        <v>2323</v>
      </c>
      <c r="E1462" s="526" t="s">
        <v>2324</v>
      </c>
      <c r="F1462" s="530">
        <v>4</v>
      </c>
      <c r="G1462" s="530">
        <v>636</v>
      </c>
      <c r="H1462" s="530">
        <v>0.32515337423312884</v>
      </c>
      <c r="I1462" s="530">
        <v>159</v>
      </c>
      <c r="J1462" s="530">
        <v>12</v>
      </c>
      <c r="K1462" s="530">
        <v>1956</v>
      </c>
      <c r="L1462" s="530">
        <v>1</v>
      </c>
      <c r="M1462" s="530">
        <v>163</v>
      </c>
      <c r="N1462" s="530">
        <v>7</v>
      </c>
      <c r="O1462" s="530">
        <v>1141</v>
      </c>
      <c r="P1462" s="544">
        <v>0.58333333333333337</v>
      </c>
      <c r="Q1462" s="531">
        <v>163</v>
      </c>
    </row>
    <row r="1463" spans="1:17" ht="14.4" customHeight="1" x14ac:dyDescent="0.3">
      <c r="A1463" s="525" t="s">
        <v>2798</v>
      </c>
      <c r="B1463" s="526" t="s">
        <v>2194</v>
      </c>
      <c r="C1463" s="526" t="s">
        <v>2175</v>
      </c>
      <c r="D1463" s="526" t="s">
        <v>2325</v>
      </c>
      <c r="E1463" s="526" t="s">
        <v>2326</v>
      </c>
      <c r="F1463" s="530">
        <v>1</v>
      </c>
      <c r="G1463" s="530">
        <v>428</v>
      </c>
      <c r="H1463" s="530">
        <v>0.98165137614678899</v>
      </c>
      <c r="I1463" s="530">
        <v>428</v>
      </c>
      <c r="J1463" s="530">
        <v>1</v>
      </c>
      <c r="K1463" s="530">
        <v>436</v>
      </c>
      <c r="L1463" s="530">
        <v>1</v>
      </c>
      <c r="M1463" s="530">
        <v>436</v>
      </c>
      <c r="N1463" s="530"/>
      <c r="O1463" s="530"/>
      <c r="P1463" s="544"/>
      <c r="Q1463" s="531"/>
    </row>
    <row r="1464" spans="1:17" ht="14.4" customHeight="1" x14ac:dyDescent="0.3">
      <c r="A1464" s="525" t="s">
        <v>2798</v>
      </c>
      <c r="B1464" s="526" t="s">
        <v>2194</v>
      </c>
      <c r="C1464" s="526" t="s">
        <v>2175</v>
      </c>
      <c r="D1464" s="526" t="s">
        <v>2327</v>
      </c>
      <c r="E1464" s="526" t="s">
        <v>2328</v>
      </c>
      <c r="F1464" s="530">
        <v>317</v>
      </c>
      <c r="G1464" s="530">
        <v>672991</v>
      </c>
      <c r="H1464" s="530">
        <v>0.77336086672734128</v>
      </c>
      <c r="I1464" s="530">
        <v>2123</v>
      </c>
      <c r="J1464" s="530">
        <v>404</v>
      </c>
      <c r="K1464" s="530">
        <v>870216</v>
      </c>
      <c r="L1464" s="530">
        <v>1</v>
      </c>
      <c r="M1464" s="530">
        <v>2154</v>
      </c>
      <c r="N1464" s="530">
        <v>400</v>
      </c>
      <c r="O1464" s="530">
        <v>862000</v>
      </c>
      <c r="P1464" s="544">
        <v>0.99055866589444463</v>
      </c>
      <c r="Q1464" s="531">
        <v>2155</v>
      </c>
    </row>
    <row r="1465" spans="1:17" ht="14.4" customHeight="1" x14ac:dyDescent="0.3">
      <c r="A1465" s="525" t="s">
        <v>2798</v>
      </c>
      <c r="B1465" s="526" t="s">
        <v>2194</v>
      </c>
      <c r="C1465" s="526" t="s">
        <v>2175</v>
      </c>
      <c r="D1465" s="526" t="s">
        <v>2524</v>
      </c>
      <c r="E1465" s="526" t="s">
        <v>2513</v>
      </c>
      <c r="F1465" s="530">
        <v>84</v>
      </c>
      <c r="G1465" s="530">
        <v>156996</v>
      </c>
      <c r="H1465" s="530">
        <v>0.58150112599265147</v>
      </c>
      <c r="I1465" s="530">
        <v>1869</v>
      </c>
      <c r="J1465" s="530">
        <v>143</v>
      </c>
      <c r="K1465" s="530">
        <v>269984</v>
      </c>
      <c r="L1465" s="530">
        <v>1</v>
      </c>
      <c r="M1465" s="530">
        <v>1888</v>
      </c>
      <c r="N1465" s="530">
        <v>136</v>
      </c>
      <c r="O1465" s="530">
        <v>256904</v>
      </c>
      <c r="P1465" s="544">
        <v>0.95155268460353204</v>
      </c>
      <c r="Q1465" s="531">
        <v>1889</v>
      </c>
    </row>
    <row r="1466" spans="1:17" ht="14.4" customHeight="1" x14ac:dyDescent="0.3">
      <c r="A1466" s="525" t="s">
        <v>2798</v>
      </c>
      <c r="B1466" s="526" t="s">
        <v>2194</v>
      </c>
      <c r="C1466" s="526" t="s">
        <v>2175</v>
      </c>
      <c r="D1466" s="526" t="s">
        <v>2329</v>
      </c>
      <c r="E1466" s="526" t="s">
        <v>2330</v>
      </c>
      <c r="F1466" s="530">
        <v>16</v>
      </c>
      <c r="G1466" s="530">
        <v>2544</v>
      </c>
      <c r="H1466" s="530">
        <v>0.8214401033257992</v>
      </c>
      <c r="I1466" s="530">
        <v>159</v>
      </c>
      <c r="J1466" s="530">
        <v>19</v>
      </c>
      <c r="K1466" s="530">
        <v>3097</v>
      </c>
      <c r="L1466" s="530">
        <v>1</v>
      </c>
      <c r="M1466" s="530">
        <v>163</v>
      </c>
      <c r="N1466" s="530">
        <v>18</v>
      </c>
      <c r="O1466" s="530">
        <v>2934</v>
      </c>
      <c r="P1466" s="544">
        <v>0.94736842105263153</v>
      </c>
      <c r="Q1466" s="531">
        <v>163</v>
      </c>
    </row>
    <row r="1467" spans="1:17" ht="14.4" customHeight="1" x14ac:dyDescent="0.3">
      <c r="A1467" s="525" t="s">
        <v>2798</v>
      </c>
      <c r="B1467" s="526" t="s">
        <v>2194</v>
      </c>
      <c r="C1467" s="526" t="s">
        <v>2175</v>
      </c>
      <c r="D1467" s="526" t="s">
        <v>2525</v>
      </c>
      <c r="E1467" s="526" t="s">
        <v>2526</v>
      </c>
      <c r="F1467" s="530">
        <v>38</v>
      </c>
      <c r="G1467" s="530">
        <v>369702</v>
      </c>
      <c r="H1467" s="530">
        <v>0.60617418764572206</v>
      </c>
      <c r="I1467" s="530">
        <v>9729</v>
      </c>
      <c r="J1467" s="530">
        <v>62</v>
      </c>
      <c r="K1467" s="530">
        <v>609894</v>
      </c>
      <c r="L1467" s="530">
        <v>1</v>
      </c>
      <c r="M1467" s="530">
        <v>9837</v>
      </c>
      <c r="N1467" s="530">
        <v>53</v>
      </c>
      <c r="O1467" s="530">
        <v>521414</v>
      </c>
      <c r="P1467" s="544">
        <v>0.854925610024037</v>
      </c>
      <c r="Q1467" s="531">
        <v>9838</v>
      </c>
    </row>
    <row r="1468" spans="1:17" ht="14.4" customHeight="1" x14ac:dyDescent="0.3">
      <c r="A1468" s="525" t="s">
        <v>2798</v>
      </c>
      <c r="B1468" s="526" t="s">
        <v>2194</v>
      </c>
      <c r="C1468" s="526" t="s">
        <v>2175</v>
      </c>
      <c r="D1468" s="526" t="s">
        <v>2335</v>
      </c>
      <c r="E1468" s="526" t="s">
        <v>2336</v>
      </c>
      <c r="F1468" s="530">
        <v>42</v>
      </c>
      <c r="G1468" s="530">
        <v>352758</v>
      </c>
      <c r="H1468" s="530">
        <v>0.52787458792298214</v>
      </c>
      <c r="I1468" s="530">
        <v>8399</v>
      </c>
      <c r="J1468" s="530">
        <v>79</v>
      </c>
      <c r="K1468" s="530">
        <v>668261</v>
      </c>
      <c r="L1468" s="530">
        <v>1</v>
      </c>
      <c r="M1468" s="530">
        <v>8459</v>
      </c>
      <c r="N1468" s="530">
        <v>69</v>
      </c>
      <c r="O1468" s="530">
        <v>583740</v>
      </c>
      <c r="P1468" s="544">
        <v>0.87352097458926981</v>
      </c>
      <c r="Q1468" s="531">
        <v>8460</v>
      </c>
    </row>
    <row r="1469" spans="1:17" ht="14.4" customHeight="1" x14ac:dyDescent="0.3">
      <c r="A1469" s="525" t="s">
        <v>2798</v>
      </c>
      <c r="B1469" s="526" t="s">
        <v>2194</v>
      </c>
      <c r="C1469" s="526" t="s">
        <v>2175</v>
      </c>
      <c r="D1469" s="526" t="s">
        <v>2337</v>
      </c>
      <c r="E1469" s="526" t="s">
        <v>2338</v>
      </c>
      <c r="F1469" s="530">
        <v>1</v>
      </c>
      <c r="G1469" s="530">
        <v>255</v>
      </c>
      <c r="H1469" s="530"/>
      <c r="I1469" s="530">
        <v>255</v>
      </c>
      <c r="J1469" s="530"/>
      <c r="K1469" s="530"/>
      <c r="L1469" s="530"/>
      <c r="M1469" s="530"/>
      <c r="N1469" s="530"/>
      <c r="O1469" s="530"/>
      <c r="P1469" s="544"/>
      <c r="Q1469" s="531"/>
    </row>
    <row r="1470" spans="1:17" ht="14.4" customHeight="1" x14ac:dyDescent="0.3">
      <c r="A1470" s="525" t="s">
        <v>2798</v>
      </c>
      <c r="B1470" s="526" t="s">
        <v>2194</v>
      </c>
      <c r="C1470" s="526" t="s">
        <v>2175</v>
      </c>
      <c r="D1470" s="526" t="s">
        <v>2527</v>
      </c>
      <c r="E1470" s="526" t="s">
        <v>2528</v>
      </c>
      <c r="F1470" s="530">
        <v>1</v>
      </c>
      <c r="G1470" s="530">
        <v>0</v>
      </c>
      <c r="H1470" s="530"/>
      <c r="I1470" s="530">
        <v>0</v>
      </c>
      <c r="J1470" s="530">
        <v>5</v>
      </c>
      <c r="K1470" s="530">
        <v>0</v>
      </c>
      <c r="L1470" s="530"/>
      <c r="M1470" s="530">
        <v>0</v>
      </c>
      <c r="N1470" s="530">
        <v>9</v>
      </c>
      <c r="O1470" s="530">
        <v>0</v>
      </c>
      <c r="P1470" s="544"/>
      <c r="Q1470" s="531">
        <v>0</v>
      </c>
    </row>
    <row r="1471" spans="1:17" ht="14.4" customHeight="1" x14ac:dyDescent="0.3">
      <c r="A1471" s="525" t="s">
        <v>2798</v>
      </c>
      <c r="B1471" s="526" t="s">
        <v>2194</v>
      </c>
      <c r="C1471" s="526" t="s">
        <v>2175</v>
      </c>
      <c r="D1471" s="526" t="s">
        <v>2339</v>
      </c>
      <c r="E1471" s="526" t="s">
        <v>2340</v>
      </c>
      <c r="F1471" s="530"/>
      <c r="G1471" s="530"/>
      <c r="H1471" s="530"/>
      <c r="I1471" s="530"/>
      <c r="J1471" s="530"/>
      <c r="K1471" s="530"/>
      <c r="L1471" s="530"/>
      <c r="M1471" s="530"/>
      <c r="N1471" s="530">
        <v>1</v>
      </c>
      <c r="O1471" s="530">
        <v>2053</v>
      </c>
      <c r="P1471" s="544"/>
      <c r="Q1471" s="531">
        <v>2053</v>
      </c>
    </row>
    <row r="1472" spans="1:17" ht="14.4" customHeight="1" x14ac:dyDescent="0.3">
      <c r="A1472" s="525" t="s">
        <v>2798</v>
      </c>
      <c r="B1472" s="526" t="s">
        <v>2194</v>
      </c>
      <c r="C1472" s="526" t="s">
        <v>2175</v>
      </c>
      <c r="D1472" s="526" t="s">
        <v>2341</v>
      </c>
      <c r="E1472" s="526" t="s">
        <v>2342</v>
      </c>
      <c r="F1472" s="530"/>
      <c r="G1472" s="530"/>
      <c r="H1472" s="530"/>
      <c r="I1472" s="530"/>
      <c r="J1472" s="530"/>
      <c r="K1472" s="530"/>
      <c r="L1472" s="530"/>
      <c r="M1472" s="530"/>
      <c r="N1472" s="530">
        <v>1</v>
      </c>
      <c r="O1472" s="530">
        <v>283</v>
      </c>
      <c r="P1472" s="544"/>
      <c r="Q1472" s="531">
        <v>283</v>
      </c>
    </row>
    <row r="1473" spans="1:17" ht="14.4" customHeight="1" x14ac:dyDescent="0.3">
      <c r="A1473" s="525" t="s">
        <v>2798</v>
      </c>
      <c r="B1473" s="526" t="s">
        <v>2194</v>
      </c>
      <c r="C1473" s="526" t="s">
        <v>2175</v>
      </c>
      <c r="D1473" s="526" t="s">
        <v>2345</v>
      </c>
      <c r="E1473" s="526" t="s">
        <v>2346</v>
      </c>
      <c r="F1473" s="530"/>
      <c r="G1473" s="530"/>
      <c r="H1473" s="530"/>
      <c r="I1473" s="530"/>
      <c r="J1473" s="530">
        <v>1</v>
      </c>
      <c r="K1473" s="530">
        <v>6601</v>
      </c>
      <c r="L1473" s="530">
        <v>1</v>
      </c>
      <c r="M1473" s="530">
        <v>6601</v>
      </c>
      <c r="N1473" s="530"/>
      <c r="O1473" s="530"/>
      <c r="P1473" s="544"/>
      <c r="Q1473" s="531"/>
    </row>
    <row r="1474" spans="1:17" ht="14.4" customHeight="1" x14ac:dyDescent="0.3">
      <c r="A1474" s="525" t="s">
        <v>2798</v>
      </c>
      <c r="B1474" s="526" t="s">
        <v>2194</v>
      </c>
      <c r="C1474" s="526" t="s">
        <v>2175</v>
      </c>
      <c r="D1474" s="526" t="s">
        <v>2349</v>
      </c>
      <c r="E1474" s="526" t="s">
        <v>2350</v>
      </c>
      <c r="F1474" s="530">
        <v>1</v>
      </c>
      <c r="G1474" s="530">
        <v>344</v>
      </c>
      <c r="H1474" s="530">
        <v>0.16287878787878787</v>
      </c>
      <c r="I1474" s="530">
        <v>344</v>
      </c>
      <c r="J1474" s="530">
        <v>6</v>
      </c>
      <c r="K1474" s="530">
        <v>2112</v>
      </c>
      <c r="L1474" s="530">
        <v>1</v>
      </c>
      <c r="M1474" s="530">
        <v>352</v>
      </c>
      <c r="N1474" s="530">
        <v>6</v>
      </c>
      <c r="O1474" s="530">
        <v>2112</v>
      </c>
      <c r="P1474" s="544">
        <v>1</v>
      </c>
      <c r="Q1474" s="531">
        <v>352</v>
      </c>
    </row>
    <row r="1475" spans="1:17" ht="14.4" customHeight="1" x14ac:dyDescent="0.3">
      <c r="A1475" s="525" t="s">
        <v>2798</v>
      </c>
      <c r="B1475" s="526" t="s">
        <v>2194</v>
      </c>
      <c r="C1475" s="526" t="s">
        <v>2175</v>
      </c>
      <c r="D1475" s="526" t="s">
        <v>2535</v>
      </c>
      <c r="E1475" s="526" t="s">
        <v>2536</v>
      </c>
      <c r="F1475" s="530">
        <v>39</v>
      </c>
      <c r="G1475" s="530">
        <v>0</v>
      </c>
      <c r="H1475" s="530"/>
      <c r="I1475" s="530">
        <v>0</v>
      </c>
      <c r="J1475" s="530">
        <v>59</v>
      </c>
      <c r="K1475" s="530">
        <v>0</v>
      </c>
      <c r="L1475" s="530"/>
      <c r="M1475" s="530">
        <v>0</v>
      </c>
      <c r="N1475" s="530">
        <v>51</v>
      </c>
      <c r="O1475" s="530">
        <v>0</v>
      </c>
      <c r="P1475" s="544"/>
      <c r="Q1475" s="531">
        <v>0</v>
      </c>
    </row>
    <row r="1476" spans="1:17" ht="14.4" customHeight="1" x14ac:dyDescent="0.3">
      <c r="A1476" s="525" t="s">
        <v>2805</v>
      </c>
      <c r="B1476" s="526" t="s">
        <v>2163</v>
      </c>
      <c r="C1476" s="526" t="s">
        <v>2175</v>
      </c>
      <c r="D1476" s="526" t="s">
        <v>2184</v>
      </c>
      <c r="E1476" s="526" t="s">
        <v>2185</v>
      </c>
      <c r="F1476" s="530"/>
      <c r="G1476" s="530"/>
      <c r="H1476" s="530"/>
      <c r="I1476" s="530"/>
      <c r="J1476" s="530">
        <v>1</v>
      </c>
      <c r="K1476" s="530">
        <v>281</v>
      </c>
      <c r="L1476" s="530">
        <v>1</v>
      </c>
      <c r="M1476" s="530">
        <v>281</v>
      </c>
      <c r="N1476" s="530"/>
      <c r="O1476" s="530"/>
      <c r="P1476" s="544"/>
      <c r="Q1476" s="531"/>
    </row>
    <row r="1477" spans="1:17" ht="14.4" customHeight="1" x14ac:dyDescent="0.3">
      <c r="A1477" s="525" t="s">
        <v>2805</v>
      </c>
      <c r="B1477" s="526" t="s">
        <v>2194</v>
      </c>
      <c r="C1477" s="526" t="s">
        <v>2164</v>
      </c>
      <c r="D1477" s="526" t="s">
        <v>2199</v>
      </c>
      <c r="E1477" s="526" t="s">
        <v>597</v>
      </c>
      <c r="F1477" s="530"/>
      <c r="G1477" s="530"/>
      <c r="H1477" s="530"/>
      <c r="I1477" s="530"/>
      <c r="J1477" s="530">
        <v>2.1</v>
      </c>
      <c r="K1477" s="530">
        <v>2110.13</v>
      </c>
      <c r="L1477" s="530">
        <v>1</v>
      </c>
      <c r="M1477" s="530">
        <v>1004.8238095238096</v>
      </c>
      <c r="N1477" s="530">
        <v>1</v>
      </c>
      <c r="O1477" s="530">
        <v>1004.82</v>
      </c>
      <c r="P1477" s="544">
        <v>0.47618867084018518</v>
      </c>
      <c r="Q1477" s="531">
        <v>1004.82</v>
      </c>
    </row>
    <row r="1478" spans="1:17" ht="14.4" customHeight="1" x14ac:dyDescent="0.3">
      <c r="A1478" s="525" t="s">
        <v>2805</v>
      </c>
      <c r="B1478" s="526" t="s">
        <v>2194</v>
      </c>
      <c r="C1478" s="526" t="s">
        <v>2164</v>
      </c>
      <c r="D1478" s="526" t="s">
        <v>2204</v>
      </c>
      <c r="E1478" s="526" t="s">
        <v>592</v>
      </c>
      <c r="F1478" s="530">
        <v>1</v>
      </c>
      <c r="G1478" s="530">
        <v>932.82</v>
      </c>
      <c r="H1478" s="530">
        <v>1</v>
      </c>
      <c r="I1478" s="530">
        <v>932.82</v>
      </c>
      <c r="J1478" s="530">
        <v>1</v>
      </c>
      <c r="K1478" s="530">
        <v>932.82</v>
      </c>
      <c r="L1478" s="530">
        <v>1</v>
      </c>
      <c r="M1478" s="530">
        <v>932.82</v>
      </c>
      <c r="N1478" s="530"/>
      <c r="O1478" s="530"/>
      <c r="P1478" s="544"/>
      <c r="Q1478" s="531"/>
    </row>
    <row r="1479" spans="1:17" ht="14.4" customHeight="1" x14ac:dyDescent="0.3">
      <c r="A1479" s="525" t="s">
        <v>2805</v>
      </c>
      <c r="B1479" s="526" t="s">
        <v>2194</v>
      </c>
      <c r="C1479" s="526" t="s">
        <v>2164</v>
      </c>
      <c r="D1479" s="526" t="s">
        <v>2207</v>
      </c>
      <c r="E1479" s="526" t="s">
        <v>607</v>
      </c>
      <c r="F1479" s="530"/>
      <c r="G1479" s="530"/>
      <c r="H1479" s="530"/>
      <c r="I1479" s="530"/>
      <c r="J1479" s="530">
        <v>0.05</v>
      </c>
      <c r="K1479" s="530">
        <v>442.7</v>
      </c>
      <c r="L1479" s="530">
        <v>1</v>
      </c>
      <c r="M1479" s="530">
        <v>8854</v>
      </c>
      <c r="N1479" s="530"/>
      <c r="O1479" s="530"/>
      <c r="P1479" s="544"/>
      <c r="Q1479" s="531"/>
    </row>
    <row r="1480" spans="1:17" ht="14.4" customHeight="1" x14ac:dyDescent="0.3">
      <c r="A1480" s="525" t="s">
        <v>2805</v>
      </c>
      <c r="B1480" s="526" t="s">
        <v>2194</v>
      </c>
      <c r="C1480" s="526" t="s">
        <v>2164</v>
      </c>
      <c r="D1480" s="526" t="s">
        <v>2208</v>
      </c>
      <c r="E1480" s="526" t="s">
        <v>675</v>
      </c>
      <c r="F1480" s="530"/>
      <c r="G1480" s="530"/>
      <c r="H1480" s="530"/>
      <c r="I1480" s="530"/>
      <c r="J1480" s="530">
        <v>0.1</v>
      </c>
      <c r="K1480" s="530">
        <v>194.93</v>
      </c>
      <c r="L1480" s="530">
        <v>1</v>
      </c>
      <c r="M1480" s="530">
        <v>1949.3</v>
      </c>
      <c r="N1480" s="530"/>
      <c r="O1480" s="530"/>
      <c r="P1480" s="544"/>
      <c r="Q1480" s="531"/>
    </row>
    <row r="1481" spans="1:17" ht="14.4" customHeight="1" x14ac:dyDescent="0.3">
      <c r="A1481" s="525" t="s">
        <v>2805</v>
      </c>
      <c r="B1481" s="526" t="s">
        <v>2194</v>
      </c>
      <c r="C1481" s="526" t="s">
        <v>2164</v>
      </c>
      <c r="D1481" s="526" t="s">
        <v>2209</v>
      </c>
      <c r="E1481" s="526" t="s">
        <v>607</v>
      </c>
      <c r="F1481" s="530"/>
      <c r="G1481" s="530"/>
      <c r="H1481" s="530"/>
      <c r="I1481" s="530"/>
      <c r="J1481" s="530">
        <v>1.8</v>
      </c>
      <c r="K1481" s="530">
        <v>3199.5</v>
      </c>
      <c r="L1481" s="530">
        <v>1</v>
      </c>
      <c r="M1481" s="530">
        <v>1777.5</v>
      </c>
      <c r="N1481" s="530">
        <v>1.25</v>
      </c>
      <c r="O1481" s="530">
        <v>2273.8000000000002</v>
      </c>
      <c r="P1481" s="544">
        <v>0.71067354274105332</v>
      </c>
      <c r="Q1481" s="531">
        <v>1819.0400000000002</v>
      </c>
    </row>
    <row r="1482" spans="1:17" ht="14.4" customHeight="1" x14ac:dyDescent="0.3">
      <c r="A1482" s="525" t="s">
        <v>2805</v>
      </c>
      <c r="B1482" s="526" t="s">
        <v>2194</v>
      </c>
      <c r="C1482" s="526" t="s">
        <v>2164</v>
      </c>
      <c r="D1482" s="526" t="s">
        <v>2212</v>
      </c>
      <c r="E1482" s="526" t="s">
        <v>607</v>
      </c>
      <c r="F1482" s="530">
        <v>0.03</v>
      </c>
      <c r="G1482" s="530">
        <v>1097.9000000000001</v>
      </c>
      <c r="H1482" s="530">
        <v>0.52228972118225192</v>
      </c>
      <c r="I1482" s="530">
        <v>36596.666666666672</v>
      </c>
      <c r="J1482" s="530">
        <v>0.05</v>
      </c>
      <c r="K1482" s="530">
        <v>2102.09</v>
      </c>
      <c r="L1482" s="530">
        <v>1</v>
      </c>
      <c r="M1482" s="530">
        <v>42041.8</v>
      </c>
      <c r="N1482" s="530">
        <v>0.01</v>
      </c>
      <c r="O1482" s="530">
        <v>472.95</v>
      </c>
      <c r="P1482" s="544">
        <v>0.22499036673025416</v>
      </c>
      <c r="Q1482" s="531">
        <v>47295</v>
      </c>
    </row>
    <row r="1483" spans="1:17" ht="14.4" customHeight="1" x14ac:dyDescent="0.3">
      <c r="A1483" s="525" t="s">
        <v>2805</v>
      </c>
      <c r="B1483" s="526" t="s">
        <v>2194</v>
      </c>
      <c r="C1483" s="526" t="s">
        <v>2175</v>
      </c>
      <c r="D1483" s="526" t="s">
        <v>2243</v>
      </c>
      <c r="E1483" s="526" t="s">
        <v>2244</v>
      </c>
      <c r="F1483" s="530"/>
      <c r="G1483" s="530"/>
      <c r="H1483" s="530"/>
      <c r="I1483" s="530"/>
      <c r="J1483" s="530"/>
      <c r="K1483" s="530"/>
      <c r="L1483" s="530"/>
      <c r="M1483" s="530"/>
      <c r="N1483" s="530">
        <v>3</v>
      </c>
      <c r="O1483" s="530">
        <v>639</v>
      </c>
      <c r="P1483" s="544"/>
      <c r="Q1483" s="531">
        <v>213</v>
      </c>
    </row>
    <row r="1484" spans="1:17" ht="14.4" customHeight="1" x14ac:dyDescent="0.3">
      <c r="A1484" s="525" t="s">
        <v>2805</v>
      </c>
      <c r="B1484" s="526" t="s">
        <v>2194</v>
      </c>
      <c r="C1484" s="526" t="s">
        <v>2175</v>
      </c>
      <c r="D1484" s="526" t="s">
        <v>2245</v>
      </c>
      <c r="E1484" s="526" t="s">
        <v>2246</v>
      </c>
      <c r="F1484" s="530">
        <v>1</v>
      </c>
      <c r="G1484" s="530">
        <v>151</v>
      </c>
      <c r="H1484" s="530">
        <v>0.3247311827956989</v>
      </c>
      <c r="I1484" s="530">
        <v>151</v>
      </c>
      <c r="J1484" s="530">
        <v>3</v>
      </c>
      <c r="K1484" s="530">
        <v>465</v>
      </c>
      <c r="L1484" s="530">
        <v>1</v>
      </c>
      <c r="M1484" s="530">
        <v>155</v>
      </c>
      <c r="N1484" s="530">
        <v>2</v>
      </c>
      <c r="O1484" s="530">
        <v>310</v>
      </c>
      <c r="P1484" s="544">
        <v>0.66666666666666663</v>
      </c>
      <c r="Q1484" s="531">
        <v>155</v>
      </c>
    </row>
    <row r="1485" spans="1:17" ht="14.4" customHeight="1" x14ac:dyDescent="0.3">
      <c r="A1485" s="525" t="s">
        <v>2805</v>
      </c>
      <c r="B1485" s="526" t="s">
        <v>2194</v>
      </c>
      <c r="C1485" s="526" t="s">
        <v>2175</v>
      </c>
      <c r="D1485" s="526" t="s">
        <v>2247</v>
      </c>
      <c r="E1485" s="526" t="s">
        <v>2248</v>
      </c>
      <c r="F1485" s="530">
        <v>5</v>
      </c>
      <c r="G1485" s="530">
        <v>915</v>
      </c>
      <c r="H1485" s="530">
        <v>1.2232620320855614</v>
      </c>
      <c r="I1485" s="530">
        <v>183</v>
      </c>
      <c r="J1485" s="530">
        <v>4</v>
      </c>
      <c r="K1485" s="530">
        <v>748</v>
      </c>
      <c r="L1485" s="530">
        <v>1</v>
      </c>
      <c r="M1485" s="530">
        <v>187</v>
      </c>
      <c r="N1485" s="530">
        <v>3</v>
      </c>
      <c r="O1485" s="530">
        <v>561</v>
      </c>
      <c r="P1485" s="544">
        <v>0.75</v>
      </c>
      <c r="Q1485" s="531">
        <v>187</v>
      </c>
    </row>
    <row r="1486" spans="1:17" ht="14.4" customHeight="1" x14ac:dyDescent="0.3">
      <c r="A1486" s="525" t="s">
        <v>2805</v>
      </c>
      <c r="B1486" s="526" t="s">
        <v>2194</v>
      </c>
      <c r="C1486" s="526" t="s">
        <v>2175</v>
      </c>
      <c r="D1486" s="526" t="s">
        <v>2249</v>
      </c>
      <c r="E1486" s="526" t="s">
        <v>2250</v>
      </c>
      <c r="F1486" s="530">
        <v>3</v>
      </c>
      <c r="G1486" s="530">
        <v>375</v>
      </c>
      <c r="H1486" s="530">
        <v>0.48828125</v>
      </c>
      <c r="I1486" s="530">
        <v>125</v>
      </c>
      <c r="J1486" s="530">
        <v>6</v>
      </c>
      <c r="K1486" s="530">
        <v>768</v>
      </c>
      <c r="L1486" s="530">
        <v>1</v>
      </c>
      <c r="M1486" s="530">
        <v>128</v>
      </c>
      <c r="N1486" s="530">
        <v>3</v>
      </c>
      <c r="O1486" s="530">
        <v>384</v>
      </c>
      <c r="P1486" s="544">
        <v>0.5</v>
      </c>
      <c r="Q1486" s="531">
        <v>128</v>
      </c>
    </row>
    <row r="1487" spans="1:17" ht="14.4" customHeight="1" x14ac:dyDescent="0.3">
      <c r="A1487" s="525" t="s">
        <v>2805</v>
      </c>
      <c r="B1487" s="526" t="s">
        <v>2194</v>
      </c>
      <c r="C1487" s="526" t="s">
        <v>2175</v>
      </c>
      <c r="D1487" s="526" t="s">
        <v>2251</v>
      </c>
      <c r="E1487" s="526" t="s">
        <v>2252</v>
      </c>
      <c r="F1487" s="530">
        <v>14</v>
      </c>
      <c r="G1487" s="530">
        <v>3066</v>
      </c>
      <c r="H1487" s="530">
        <v>0.6547085201793722</v>
      </c>
      <c r="I1487" s="530">
        <v>219</v>
      </c>
      <c r="J1487" s="530">
        <v>21</v>
      </c>
      <c r="K1487" s="530">
        <v>4683</v>
      </c>
      <c r="L1487" s="530">
        <v>1</v>
      </c>
      <c r="M1487" s="530">
        <v>223</v>
      </c>
      <c r="N1487" s="530">
        <v>12</v>
      </c>
      <c r="O1487" s="530">
        <v>2676</v>
      </c>
      <c r="P1487" s="544">
        <v>0.5714285714285714</v>
      </c>
      <c r="Q1487" s="531">
        <v>223</v>
      </c>
    </row>
    <row r="1488" spans="1:17" ht="14.4" customHeight="1" x14ac:dyDescent="0.3">
      <c r="A1488" s="525" t="s">
        <v>2805</v>
      </c>
      <c r="B1488" s="526" t="s">
        <v>2194</v>
      </c>
      <c r="C1488" s="526" t="s">
        <v>2175</v>
      </c>
      <c r="D1488" s="526" t="s">
        <v>2253</v>
      </c>
      <c r="E1488" s="526" t="s">
        <v>2254</v>
      </c>
      <c r="F1488" s="530">
        <v>1</v>
      </c>
      <c r="G1488" s="530">
        <v>219</v>
      </c>
      <c r="H1488" s="530">
        <v>0.3273542600896861</v>
      </c>
      <c r="I1488" s="530">
        <v>219</v>
      </c>
      <c r="J1488" s="530">
        <v>3</v>
      </c>
      <c r="K1488" s="530">
        <v>669</v>
      </c>
      <c r="L1488" s="530">
        <v>1</v>
      </c>
      <c r="M1488" s="530">
        <v>223</v>
      </c>
      <c r="N1488" s="530">
        <v>2</v>
      </c>
      <c r="O1488" s="530">
        <v>446</v>
      </c>
      <c r="P1488" s="544">
        <v>0.66666666666666663</v>
      </c>
      <c r="Q1488" s="531">
        <v>223</v>
      </c>
    </row>
    <row r="1489" spans="1:17" ht="14.4" customHeight="1" x14ac:dyDescent="0.3">
      <c r="A1489" s="525" t="s">
        <v>2805</v>
      </c>
      <c r="B1489" s="526" t="s">
        <v>2194</v>
      </c>
      <c r="C1489" s="526" t="s">
        <v>2175</v>
      </c>
      <c r="D1489" s="526" t="s">
        <v>2255</v>
      </c>
      <c r="E1489" s="526" t="s">
        <v>2256</v>
      </c>
      <c r="F1489" s="530"/>
      <c r="G1489" s="530"/>
      <c r="H1489" s="530"/>
      <c r="I1489" s="530"/>
      <c r="J1489" s="530">
        <v>1</v>
      </c>
      <c r="K1489" s="530">
        <v>353</v>
      </c>
      <c r="L1489" s="530">
        <v>1</v>
      </c>
      <c r="M1489" s="530">
        <v>353</v>
      </c>
      <c r="N1489" s="530"/>
      <c r="O1489" s="530"/>
      <c r="P1489" s="544"/>
      <c r="Q1489" s="531"/>
    </row>
    <row r="1490" spans="1:17" ht="14.4" customHeight="1" x14ac:dyDescent="0.3">
      <c r="A1490" s="525" t="s">
        <v>2805</v>
      </c>
      <c r="B1490" s="526" t="s">
        <v>2194</v>
      </c>
      <c r="C1490" s="526" t="s">
        <v>2175</v>
      </c>
      <c r="D1490" s="526" t="s">
        <v>2257</v>
      </c>
      <c r="E1490" s="526" t="s">
        <v>2258</v>
      </c>
      <c r="F1490" s="530">
        <v>3</v>
      </c>
      <c r="G1490" s="530">
        <v>663</v>
      </c>
      <c r="H1490" s="530">
        <v>0.98222222222222222</v>
      </c>
      <c r="I1490" s="530">
        <v>221</v>
      </c>
      <c r="J1490" s="530">
        <v>3</v>
      </c>
      <c r="K1490" s="530">
        <v>675</v>
      </c>
      <c r="L1490" s="530">
        <v>1</v>
      </c>
      <c r="M1490" s="530">
        <v>225</v>
      </c>
      <c r="N1490" s="530">
        <v>3</v>
      </c>
      <c r="O1490" s="530">
        <v>675</v>
      </c>
      <c r="P1490" s="544">
        <v>1</v>
      </c>
      <c r="Q1490" s="531">
        <v>225</v>
      </c>
    </row>
    <row r="1491" spans="1:17" ht="14.4" customHeight="1" x14ac:dyDescent="0.3">
      <c r="A1491" s="525" t="s">
        <v>2805</v>
      </c>
      <c r="B1491" s="526" t="s">
        <v>2194</v>
      </c>
      <c r="C1491" s="526" t="s">
        <v>2175</v>
      </c>
      <c r="D1491" s="526" t="s">
        <v>2281</v>
      </c>
      <c r="E1491" s="526" t="s">
        <v>2282</v>
      </c>
      <c r="F1491" s="530"/>
      <c r="G1491" s="530"/>
      <c r="H1491" s="530"/>
      <c r="I1491" s="530"/>
      <c r="J1491" s="530">
        <v>2</v>
      </c>
      <c r="K1491" s="530">
        <v>2586</v>
      </c>
      <c r="L1491" s="530">
        <v>1</v>
      </c>
      <c r="M1491" s="530">
        <v>1293</v>
      </c>
      <c r="N1491" s="530"/>
      <c r="O1491" s="530"/>
      <c r="P1491" s="544"/>
      <c r="Q1491" s="531"/>
    </row>
    <row r="1492" spans="1:17" ht="14.4" customHeight="1" x14ac:dyDescent="0.3">
      <c r="A1492" s="525" t="s">
        <v>2805</v>
      </c>
      <c r="B1492" s="526" t="s">
        <v>2194</v>
      </c>
      <c r="C1492" s="526" t="s">
        <v>2175</v>
      </c>
      <c r="D1492" s="526" t="s">
        <v>2283</v>
      </c>
      <c r="E1492" s="526" t="s">
        <v>2284</v>
      </c>
      <c r="F1492" s="530"/>
      <c r="G1492" s="530"/>
      <c r="H1492" s="530"/>
      <c r="I1492" s="530"/>
      <c r="J1492" s="530">
        <v>2</v>
      </c>
      <c r="K1492" s="530">
        <v>2354</v>
      </c>
      <c r="L1492" s="530">
        <v>1</v>
      </c>
      <c r="M1492" s="530">
        <v>1177</v>
      </c>
      <c r="N1492" s="530"/>
      <c r="O1492" s="530"/>
      <c r="P1492" s="544"/>
      <c r="Q1492" s="531"/>
    </row>
    <row r="1493" spans="1:17" ht="14.4" customHeight="1" x14ac:dyDescent="0.3">
      <c r="A1493" s="525" t="s">
        <v>2805</v>
      </c>
      <c r="B1493" s="526" t="s">
        <v>2194</v>
      </c>
      <c r="C1493" s="526" t="s">
        <v>2175</v>
      </c>
      <c r="D1493" s="526" t="s">
        <v>2285</v>
      </c>
      <c r="E1493" s="526" t="s">
        <v>2286</v>
      </c>
      <c r="F1493" s="530">
        <v>18</v>
      </c>
      <c r="G1493" s="530">
        <v>91368</v>
      </c>
      <c r="H1493" s="530">
        <v>1.1811518324607331</v>
      </c>
      <c r="I1493" s="530">
        <v>5076</v>
      </c>
      <c r="J1493" s="530">
        <v>15</v>
      </c>
      <c r="K1493" s="530">
        <v>77355</v>
      </c>
      <c r="L1493" s="530">
        <v>1</v>
      </c>
      <c r="M1493" s="530">
        <v>5157</v>
      </c>
      <c r="N1493" s="530">
        <v>4</v>
      </c>
      <c r="O1493" s="530">
        <v>20628</v>
      </c>
      <c r="P1493" s="544">
        <v>0.26666666666666666</v>
      </c>
      <c r="Q1493" s="531">
        <v>5157</v>
      </c>
    </row>
    <row r="1494" spans="1:17" ht="14.4" customHeight="1" x14ac:dyDescent="0.3">
      <c r="A1494" s="525" t="s">
        <v>2805</v>
      </c>
      <c r="B1494" s="526" t="s">
        <v>2194</v>
      </c>
      <c r="C1494" s="526" t="s">
        <v>2175</v>
      </c>
      <c r="D1494" s="526" t="s">
        <v>2289</v>
      </c>
      <c r="E1494" s="526" t="s">
        <v>2290</v>
      </c>
      <c r="F1494" s="530">
        <v>2</v>
      </c>
      <c r="G1494" s="530">
        <v>11032</v>
      </c>
      <c r="H1494" s="530"/>
      <c r="I1494" s="530">
        <v>5516</v>
      </c>
      <c r="J1494" s="530"/>
      <c r="K1494" s="530"/>
      <c r="L1494" s="530"/>
      <c r="M1494" s="530"/>
      <c r="N1494" s="530"/>
      <c r="O1494" s="530"/>
      <c r="P1494" s="544"/>
      <c r="Q1494" s="531"/>
    </row>
    <row r="1495" spans="1:17" ht="14.4" customHeight="1" x14ac:dyDescent="0.3">
      <c r="A1495" s="525" t="s">
        <v>2805</v>
      </c>
      <c r="B1495" s="526" t="s">
        <v>2194</v>
      </c>
      <c r="C1495" s="526" t="s">
        <v>2175</v>
      </c>
      <c r="D1495" s="526" t="s">
        <v>2295</v>
      </c>
      <c r="E1495" s="526" t="s">
        <v>2296</v>
      </c>
      <c r="F1495" s="530">
        <v>36</v>
      </c>
      <c r="G1495" s="530">
        <v>6300</v>
      </c>
      <c r="H1495" s="530">
        <v>0.80893682588597848</v>
      </c>
      <c r="I1495" s="530">
        <v>175</v>
      </c>
      <c r="J1495" s="530">
        <v>44</v>
      </c>
      <c r="K1495" s="530">
        <v>7788</v>
      </c>
      <c r="L1495" s="530">
        <v>1</v>
      </c>
      <c r="M1495" s="530">
        <v>177</v>
      </c>
      <c r="N1495" s="530">
        <v>44</v>
      </c>
      <c r="O1495" s="530">
        <v>7788</v>
      </c>
      <c r="P1495" s="544">
        <v>1</v>
      </c>
      <c r="Q1495" s="531">
        <v>177</v>
      </c>
    </row>
    <row r="1496" spans="1:17" ht="14.4" customHeight="1" x14ac:dyDescent="0.3">
      <c r="A1496" s="525" t="s">
        <v>2805</v>
      </c>
      <c r="B1496" s="526" t="s">
        <v>2194</v>
      </c>
      <c r="C1496" s="526" t="s">
        <v>2175</v>
      </c>
      <c r="D1496" s="526" t="s">
        <v>2297</v>
      </c>
      <c r="E1496" s="526" t="s">
        <v>2298</v>
      </c>
      <c r="F1496" s="530">
        <v>39</v>
      </c>
      <c r="G1496" s="530">
        <v>78039</v>
      </c>
      <c r="H1496" s="530">
        <v>0.71896189563679247</v>
      </c>
      <c r="I1496" s="530">
        <v>2001</v>
      </c>
      <c r="J1496" s="530">
        <v>53</v>
      </c>
      <c r="K1496" s="530">
        <v>108544</v>
      </c>
      <c r="L1496" s="530">
        <v>1</v>
      </c>
      <c r="M1496" s="530">
        <v>2048</v>
      </c>
      <c r="N1496" s="530">
        <v>43</v>
      </c>
      <c r="O1496" s="530">
        <v>88107</v>
      </c>
      <c r="P1496" s="544">
        <v>0.81171690742924529</v>
      </c>
      <c r="Q1496" s="531">
        <v>2049</v>
      </c>
    </row>
    <row r="1497" spans="1:17" ht="14.4" customHeight="1" x14ac:dyDescent="0.3">
      <c r="A1497" s="525" t="s">
        <v>2805</v>
      </c>
      <c r="B1497" s="526" t="s">
        <v>2194</v>
      </c>
      <c r="C1497" s="526" t="s">
        <v>2175</v>
      </c>
      <c r="D1497" s="526" t="s">
        <v>2303</v>
      </c>
      <c r="E1497" s="526" t="s">
        <v>2304</v>
      </c>
      <c r="F1497" s="530">
        <v>1</v>
      </c>
      <c r="G1497" s="530">
        <v>2696</v>
      </c>
      <c r="H1497" s="530">
        <v>0.98538011695906436</v>
      </c>
      <c r="I1497" s="530">
        <v>2696</v>
      </c>
      <c r="J1497" s="530">
        <v>1</v>
      </c>
      <c r="K1497" s="530">
        <v>2736</v>
      </c>
      <c r="L1497" s="530">
        <v>1</v>
      </c>
      <c r="M1497" s="530">
        <v>2736</v>
      </c>
      <c r="N1497" s="530"/>
      <c r="O1497" s="530"/>
      <c r="P1497" s="544"/>
      <c r="Q1497" s="531"/>
    </row>
    <row r="1498" spans="1:17" ht="14.4" customHeight="1" x14ac:dyDescent="0.3">
      <c r="A1498" s="525" t="s">
        <v>2805</v>
      </c>
      <c r="B1498" s="526" t="s">
        <v>2194</v>
      </c>
      <c r="C1498" s="526" t="s">
        <v>2175</v>
      </c>
      <c r="D1498" s="526" t="s">
        <v>2313</v>
      </c>
      <c r="E1498" s="526" t="s">
        <v>2314</v>
      </c>
      <c r="F1498" s="530">
        <v>3</v>
      </c>
      <c r="G1498" s="530">
        <v>453</v>
      </c>
      <c r="H1498" s="530">
        <v>0.73064516129032253</v>
      </c>
      <c r="I1498" s="530">
        <v>151</v>
      </c>
      <c r="J1498" s="530">
        <v>4</v>
      </c>
      <c r="K1498" s="530">
        <v>620</v>
      </c>
      <c r="L1498" s="530">
        <v>1</v>
      </c>
      <c r="M1498" s="530">
        <v>155</v>
      </c>
      <c r="N1498" s="530">
        <v>8</v>
      </c>
      <c r="O1498" s="530">
        <v>1240</v>
      </c>
      <c r="P1498" s="544">
        <v>2</v>
      </c>
      <c r="Q1498" s="531">
        <v>155</v>
      </c>
    </row>
    <row r="1499" spans="1:17" ht="14.4" customHeight="1" x14ac:dyDescent="0.3">
      <c r="A1499" s="525" t="s">
        <v>2805</v>
      </c>
      <c r="B1499" s="526" t="s">
        <v>2194</v>
      </c>
      <c r="C1499" s="526" t="s">
        <v>2175</v>
      </c>
      <c r="D1499" s="526" t="s">
        <v>2315</v>
      </c>
      <c r="E1499" s="526" t="s">
        <v>2316</v>
      </c>
      <c r="F1499" s="530">
        <v>1</v>
      </c>
      <c r="G1499" s="530">
        <v>195</v>
      </c>
      <c r="H1499" s="530"/>
      <c r="I1499" s="530">
        <v>195</v>
      </c>
      <c r="J1499" s="530"/>
      <c r="K1499" s="530"/>
      <c r="L1499" s="530"/>
      <c r="M1499" s="530"/>
      <c r="N1499" s="530">
        <v>1</v>
      </c>
      <c r="O1499" s="530">
        <v>199</v>
      </c>
      <c r="P1499" s="544"/>
      <c r="Q1499" s="531">
        <v>199</v>
      </c>
    </row>
    <row r="1500" spans="1:17" ht="14.4" customHeight="1" x14ac:dyDescent="0.3">
      <c r="A1500" s="525" t="s">
        <v>2805</v>
      </c>
      <c r="B1500" s="526" t="s">
        <v>2194</v>
      </c>
      <c r="C1500" s="526" t="s">
        <v>2175</v>
      </c>
      <c r="D1500" s="526" t="s">
        <v>2323</v>
      </c>
      <c r="E1500" s="526" t="s">
        <v>2324</v>
      </c>
      <c r="F1500" s="530">
        <v>1</v>
      </c>
      <c r="G1500" s="530">
        <v>159</v>
      </c>
      <c r="H1500" s="530">
        <v>0.97546012269938653</v>
      </c>
      <c r="I1500" s="530">
        <v>159</v>
      </c>
      <c r="J1500" s="530">
        <v>1</v>
      </c>
      <c r="K1500" s="530">
        <v>163</v>
      </c>
      <c r="L1500" s="530">
        <v>1</v>
      </c>
      <c r="M1500" s="530">
        <v>163</v>
      </c>
      <c r="N1500" s="530">
        <v>2</v>
      </c>
      <c r="O1500" s="530">
        <v>326</v>
      </c>
      <c r="P1500" s="544">
        <v>2</v>
      </c>
      <c r="Q1500" s="531">
        <v>163</v>
      </c>
    </row>
    <row r="1501" spans="1:17" ht="14.4" customHeight="1" x14ac:dyDescent="0.3">
      <c r="A1501" s="525" t="s">
        <v>2805</v>
      </c>
      <c r="B1501" s="526" t="s">
        <v>2194</v>
      </c>
      <c r="C1501" s="526" t="s">
        <v>2175</v>
      </c>
      <c r="D1501" s="526" t="s">
        <v>2327</v>
      </c>
      <c r="E1501" s="526" t="s">
        <v>2328</v>
      </c>
      <c r="F1501" s="530">
        <v>4</v>
      </c>
      <c r="G1501" s="530">
        <v>8492</v>
      </c>
      <c r="H1501" s="530">
        <v>0.18773488968475041</v>
      </c>
      <c r="I1501" s="530">
        <v>2123</v>
      </c>
      <c r="J1501" s="530">
        <v>21</v>
      </c>
      <c r="K1501" s="530">
        <v>45234</v>
      </c>
      <c r="L1501" s="530">
        <v>1</v>
      </c>
      <c r="M1501" s="530">
        <v>2154</v>
      </c>
      <c r="N1501" s="530">
        <v>14</v>
      </c>
      <c r="O1501" s="530">
        <v>30170</v>
      </c>
      <c r="P1501" s="544">
        <v>0.66697616836892604</v>
      </c>
      <c r="Q1501" s="531">
        <v>2155</v>
      </c>
    </row>
    <row r="1502" spans="1:17" ht="14.4" customHeight="1" x14ac:dyDescent="0.3">
      <c r="A1502" s="525" t="s">
        <v>2805</v>
      </c>
      <c r="B1502" s="526" t="s">
        <v>2194</v>
      </c>
      <c r="C1502" s="526" t="s">
        <v>2175</v>
      </c>
      <c r="D1502" s="526" t="s">
        <v>2329</v>
      </c>
      <c r="E1502" s="526" t="s">
        <v>2330</v>
      </c>
      <c r="F1502" s="530">
        <v>1</v>
      </c>
      <c r="G1502" s="530">
        <v>159</v>
      </c>
      <c r="H1502" s="530"/>
      <c r="I1502" s="530">
        <v>159</v>
      </c>
      <c r="J1502" s="530"/>
      <c r="K1502" s="530"/>
      <c r="L1502" s="530"/>
      <c r="M1502" s="530"/>
      <c r="N1502" s="530">
        <v>1</v>
      </c>
      <c r="O1502" s="530">
        <v>163</v>
      </c>
      <c r="P1502" s="544"/>
      <c r="Q1502" s="531">
        <v>163</v>
      </c>
    </row>
    <row r="1503" spans="1:17" ht="14.4" customHeight="1" x14ac:dyDescent="0.3">
      <c r="A1503" s="525" t="s">
        <v>2805</v>
      </c>
      <c r="B1503" s="526" t="s">
        <v>2194</v>
      </c>
      <c r="C1503" s="526" t="s">
        <v>2175</v>
      </c>
      <c r="D1503" s="526" t="s">
        <v>2349</v>
      </c>
      <c r="E1503" s="526" t="s">
        <v>2350</v>
      </c>
      <c r="F1503" s="530"/>
      <c r="G1503" s="530"/>
      <c r="H1503" s="530"/>
      <c r="I1503" s="530"/>
      <c r="J1503" s="530"/>
      <c r="K1503" s="530"/>
      <c r="L1503" s="530"/>
      <c r="M1503" s="530"/>
      <c r="N1503" s="530">
        <v>1</v>
      </c>
      <c r="O1503" s="530">
        <v>352</v>
      </c>
      <c r="P1503" s="544"/>
      <c r="Q1503" s="531">
        <v>352</v>
      </c>
    </row>
    <row r="1504" spans="1:17" ht="14.4" customHeight="1" x14ac:dyDescent="0.3">
      <c r="A1504" s="525" t="s">
        <v>2806</v>
      </c>
      <c r="B1504" s="526" t="s">
        <v>2194</v>
      </c>
      <c r="C1504" s="526" t="s">
        <v>2175</v>
      </c>
      <c r="D1504" s="526" t="s">
        <v>2176</v>
      </c>
      <c r="E1504" s="526" t="s">
        <v>2177</v>
      </c>
      <c r="F1504" s="530"/>
      <c r="G1504" s="530"/>
      <c r="H1504" s="530"/>
      <c r="I1504" s="530"/>
      <c r="J1504" s="530"/>
      <c r="K1504" s="530"/>
      <c r="L1504" s="530"/>
      <c r="M1504" s="530"/>
      <c r="N1504" s="530">
        <v>1</v>
      </c>
      <c r="O1504" s="530">
        <v>37</v>
      </c>
      <c r="P1504" s="544"/>
      <c r="Q1504" s="531">
        <v>37</v>
      </c>
    </row>
    <row r="1505" spans="1:17" ht="14.4" customHeight="1" x14ac:dyDescent="0.3">
      <c r="A1505" s="525" t="s">
        <v>2807</v>
      </c>
      <c r="B1505" s="526" t="s">
        <v>2194</v>
      </c>
      <c r="C1505" s="526" t="s">
        <v>2164</v>
      </c>
      <c r="D1505" s="526" t="s">
        <v>2195</v>
      </c>
      <c r="E1505" s="526" t="s">
        <v>603</v>
      </c>
      <c r="F1505" s="530">
        <v>0.5</v>
      </c>
      <c r="G1505" s="530">
        <v>855.63</v>
      </c>
      <c r="H1505" s="530"/>
      <c r="I1505" s="530">
        <v>1711.26</v>
      </c>
      <c r="J1505" s="530"/>
      <c r="K1505" s="530"/>
      <c r="L1505" s="530"/>
      <c r="M1505" s="530"/>
      <c r="N1505" s="530">
        <v>0.5</v>
      </c>
      <c r="O1505" s="530">
        <v>855.63</v>
      </c>
      <c r="P1505" s="544"/>
      <c r="Q1505" s="531">
        <v>1711.26</v>
      </c>
    </row>
    <row r="1506" spans="1:17" ht="14.4" customHeight="1" x14ac:dyDescent="0.3">
      <c r="A1506" s="525" t="s">
        <v>2807</v>
      </c>
      <c r="B1506" s="526" t="s">
        <v>2194</v>
      </c>
      <c r="C1506" s="526" t="s">
        <v>2164</v>
      </c>
      <c r="D1506" s="526" t="s">
        <v>2196</v>
      </c>
      <c r="E1506" s="526" t="s">
        <v>690</v>
      </c>
      <c r="F1506" s="530">
        <v>1</v>
      </c>
      <c r="G1506" s="530">
        <v>2555.31</v>
      </c>
      <c r="H1506" s="530"/>
      <c r="I1506" s="530">
        <v>2555.31</v>
      </c>
      <c r="J1506" s="530"/>
      <c r="K1506" s="530"/>
      <c r="L1506" s="530"/>
      <c r="M1506" s="530"/>
      <c r="N1506" s="530">
        <v>2.6799999999999997</v>
      </c>
      <c r="O1506" s="530">
        <v>7257.52</v>
      </c>
      <c r="P1506" s="544"/>
      <c r="Q1506" s="531">
        <v>2708.0298507462689</v>
      </c>
    </row>
    <row r="1507" spans="1:17" ht="14.4" customHeight="1" x14ac:dyDescent="0.3">
      <c r="A1507" s="525" t="s">
        <v>2807</v>
      </c>
      <c r="B1507" s="526" t="s">
        <v>2194</v>
      </c>
      <c r="C1507" s="526" t="s">
        <v>2164</v>
      </c>
      <c r="D1507" s="526" t="s">
        <v>2199</v>
      </c>
      <c r="E1507" s="526" t="s">
        <v>597</v>
      </c>
      <c r="F1507" s="530">
        <v>0.5</v>
      </c>
      <c r="G1507" s="530">
        <v>475.67</v>
      </c>
      <c r="H1507" s="530"/>
      <c r="I1507" s="530">
        <v>951.34</v>
      </c>
      <c r="J1507" s="530"/>
      <c r="K1507" s="530"/>
      <c r="L1507" s="530"/>
      <c r="M1507" s="530"/>
      <c r="N1507" s="530">
        <v>1.7</v>
      </c>
      <c r="O1507" s="530">
        <v>1708.21</v>
      </c>
      <c r="P1507" s="544"/>
      <c r="Q1507" s="531">
        <v>1004.8294117647059</v>
      </c>
    </row>
    <row r="1508" spans="1:17" ht="14.4" customHeight="1" x14ac:dyDescent="0.3">
      <c r="A1508" s="525" t="s">
        <v>2807</v>
      </c>
      <c r="B1508" s="526" t="s">
        <v>2194</v>
      </c>
      <c r="C1508" s="526" t="s">
        <v>2164</v>
      </c>
      <c r="D1508" s="526" t="s">
        <v>2200</v>
      </c>
      <c r="E1508" s="526" t="s">
        <v>633</v>
      </c>
      <c r="F1508" s="530"/>
      <c r="G1508" s="530"/>
      <c r="H1508" s="530"/>
      <c r="I1508" s="530"/>
      <c r="J1508" s="530"/>
      <c r="K1508" s="530"/>
      <c r="L1508" s="530"/>
      <c r="M1508" s="530"/>
      <c r="N1508" s="530">
        <v>0.28999999999999998</v>
      </c>
      <c r="O1508" s="530">
        <v>2867.49</v>
      </c>
      <c r="P1508" s="544"/>
      <c r="Q1508" s="531">
        <v>9887.8965517241377</v>
      </c>
    </row>
    <row r="1509" spans="1:17" ht="14.4" customHeight="1" x14ac:dyDescent="0.3">
      <c r="A1509" s="525" t="s">
        <v>2807</v>
      </c>
      <c r="B1509" s="526" t="s">
        <v>2194</v>
      </c>
      <c r="C1509" s="526" t="s">
        <v>2164</v>
      </c>
      <c r="D1509" s="526" t="s">
        <v>2204</v>
      </c>
      <c r="E1509" s="526" t="s">
        <v>592</v>
      </c>
      <c r="F1509" s="530"/>
      <c r="G1509" s="530"/>
      <c r="H1509" s="530"/>
      <c r="I1509" s="530"/>
      <c r="J1509" s="530"/>
      <c r="K1509" s="530"/>
      <c r="L1509" s="530"/>
      <c r="M1509" s="530"/>
      <c r="N1509" s="530">
        <v>1</v>
      </c>
      <c r="O1509" s="530">
        <v>843.46</v>
      </c>
      <c r="P1509" s="544"/>
      <c r="Q1509" s="531">
        <v>843.46</v>
      </c>
    </row>
    <row r="1510" spans="1:17" ht="14.4" customHeight="1" x14ac:dyDescent="0.3">
      <c r="A1510" s="525" t="s">
        <v>2807</v>
      </c>
      <c r="B1510" s="526" t="s">
        <v>2194</v>
      </c>
      <c r="C1510" s="526" t="s">
        <v>2164</v>
      </c>
      <c r="D1510" s="526" t="s">
        <v>2207</v>
      </c>
      <c r="E1510" s="526" t="s">
        <v>607</v>
      </c>
      <c r="F1510" s="530">
        <v>0.06</v>
      </c>
      <c r="G1510" s="530">
        <v>531.24</v>
      </c>
      <c r="H1510" s="530"/>
      <c r="I1510" s="530">
        <v>8854</v>
      </c>
      <c r="J1510" s="530"/>
      <c r="K1510" s="530"/>
      <c r="L1510" s="530"/>
      <c r="M1510" s="530"/>
      <c r="N1510" s="530"/>
      <c r="O1510" s="530"/>
      <c r="P1510" s="544"/>
      <c r="Q1510" s="531"/>
    </row>
    <row r="1511" spans="1:17" ht="14.4" customHeight="1" x14ac:dyDescent="0.3">
      <c r="A1511" s="525" t="s">
        <v>2807</v>
      </c>
      <c r="B1511" s="526" t="s">
        <v>2194</v>
      </c>
      <c r="C1511" s="526" t="s">
        <v>2164</v>
      </c>
      <c r="D1511" s="526" t="s">
        <v>2209</v>
      </c>
      <c r="E1511" s="526" t="s">
        <v>607</v>
      </c>
      <c r="F1511" s="530">
        <v>0.6</v>
      </c>
      <c r="G1511" s="530">
        <v>1062.48</v>
      </c>
      <c r="H1511" s="530"/>
      <c r="I1511" s="530">
        <v>1770.8000000000002</v>
      </c>
      <c r="J1511" s="530"/>
      <c r="K1511" s="530"/>
      <c r="L1511" s="530"/>
      <c r="M1511" s="530"/>
      <c r="N1511" s="530"/>
      <c r="O1511" s="530"/>
      <c r="P1511" s="544"/>
      <c r="Q1511" s="531"/>
    </row>
    <row r="1512" spans="1:17" ht="14.4" customHeight="1" x14ac:dyDescent="0.3">
      <c r="A1512" s="525" t="s">
        <v>2807</v>
      </c>
      <c r="B1512" s="526" t="s">
        <v>2194</v>
      </c>
      <c r="C1512" s="526" t="s">
        <v>2164</v>
      </c>
      <c r="D1512" s="526" t="s">
        <v>2212</v>
      </c>
      <c r="E1512" s="526" t="s">
        <v>607</v>
      </c>
      <c r="F1512" s="530">
        <v>0.01</v>
      </c>
      <c r="G1512" s="530">
        <v>460.41</v>
      </c>
      <c r="H1512" s="530"/>
      <c r="I1512" s="530">
        <v>46041</v>
      </c>
      <c r="J1512" s="530"/>
      <c r="K1512" s="530"/>
      <c r="L1512" s="530"/>
      <c r="M1512" s="530"/>
      <c r="N1512" s="530">
        <v>0.02</v>
      </c>
      <c r="O1512" s="530">
        <v>727.61</v>
      </c>
      <c r="P1512" s="544"/>
      <c r="Q1512" s="531">
        <v>36380.5</v>
      </c>
    </row>
    <row r="1513" spans="1:17" ht="14.4" customHeight="1" x14ac:dyDescent="0.3">
      <c r="A1513" s="525" t="s">
        <v>2807</v>
      </c>
      <c r="B1513" s="526" t="s">
        <v>2194</v>
      </c>
      <c r="C1513" s="526" t="s">
        <v>2166</v>
      </c>
      <c r="D1513" s="526" t="s">
        <v>2388</v>
      </c>
      <c r="E1513" s="526" t="s">
        <v>2386</v>
      </c>
      <c r="F1513" s="530"/>
      <c r="G1513" s="530"/>
      <c r="H1513" s="530"/>
      <c r="I1513" s="530"/>
      <c r="J1513" s="530"/>
      <c r="K1513" s="530"/>
      <c r="L1513" s="530"/>
      <c r="M1513" s="530"/>
      <c r="N1513" s="530">
        <v>2</v>
      </c>
      <c r="O1513" s="530">
        <v>3414.62</v>
      </c>
      <c r="P1513" s="544"/>
      <c r="Q1513" s="531">
        <v>1707.31</v>
      </c>
    </row>
    <row r="1514" spans="1:17" ht="14.4" customHeight="1" x14ac:dyDescent="0.3">
      <c r="A1514" s="525" t="s">
        <v>2807</v>
      </c>
      <c r="B1514" s="526" t="s">
        <v>2194</v>
      </c>
      <c r="C1514" s="526" t="s">
        <v>2166</v>
      </c>
      <c r="D1514" s="526" t="s">
        <v>2392</v>
      </c>
      <c r="E1514" s="526" t="s">
        <v>2393</v>
      </c>
      <c r="F1514" s="530"/>
      <c r="G1514" s="530"/>
      <c r="H1514" s="530"/>
      <c r="I1514" s="530"/>
      <c r="J1514" s="530"/>
      <c r="K1514" s="530"/>
      <c r="L1514" s="530"/>
      <c r="M1514" s="530"/>
      <c r="N1514" s="530">
        <v>1</v>
      </c>
      <c r="O1514" s="530">
        <v>1027.76</v>
      </c>
      <c r="P1514" s="544"/>
      <c r="Q1514" s="531">
        <v>1027.76</v>
      </c>
    </row>
    <row r="1515" spans="1:17" ht="14.4" customHeight="1" x14ac:dyDescent="0.3">
      <c r="A1515" s="525" t="s">
        <v>2807</v>
      </c>
      <c r="B1515" s="526" t="s">
        <v>2194</v>
      </c>
      <c r="C1515" s="526" t="s">
        <v>2166</v>
      </c>
      <c r="D1515" s="526" t="s">
        <v>2394</v>
      </c>
      <c r="E1515" s="526" t="s">
        <v>2393</v>
      </c>
      <c r="F1515" s="530"/>
      <c r="G1515" s="530"/>
      <c r="H1515" s="530"/>
      <c r="I1515" s="530"/>
      <c r="J1515" s="530"/>
      <c r="K1515" s="530"/>
      <c r="L1515" s="530"/>
      <c r="M1515" s="530"/>
      <c r="N1515" s="530">
        <v>1</v>
      </c>
      <c r="O1515" s="530">
        <v>2141.85</v>
      </c>
      <c r="P1515" s="544"/>
      <c r="Q1515" s="531">
        <v>2141.85</v>
      </c>
    </row>
    <row r="1516" spans="1:17" ht="14.4" customHeight="1" x14ac:dyDescent="0.3">
      <c r="A1516" s="525" t="s">
        <v>2807</v>
      </c>
      <c r="B1516" s="526" t="s">
        <v>2194</v>
      </c>
      <c r="C1516" s="526" t="s">
        <v>2166</v>
      </c>
      <c r="D1516" s="526" t="s">
        <v>2405</v>
      </c>
      <c r="E1516" s="526" t="s">
        <v>2406</v>
      </c>
      <c r="F1516" s="530"/>
      <c r="G1516" s="530"/>
      <c r="H1516" s="530"/>
      <c r="I1516" s="530"/>
      <c r="J1516" s="530"/>
      <c r="K1516" s="530"/>
      <c r="L1516" s="530"/>
      <c r="M1516" s="530"/>
      <c r="N1516" s="530">
        <v>1</v>
      </c>
      <c r="O1516" s="530">
        <v>6890.78</v>
      </c>
      <c r="P1516" s="544"/>
      <c r="Q1516" s="531">
        <v>6890.78</v>
      </c>
    </row>
    <row r="1517" spans="1:17" ht="14.4" customHeight="1" x14ac:dyDescent="0.3">
      <c r="A1517" s="525" t="s">
        <v>2807</v>
      </c>
      <c r="B1517" s="526" t="s">
        <v>2194</v>
      </c>
      <c r="C1517" s="526" t="s">
        <v>2166</v>
      </c>
      <c r="D1517" s="526" t="s">
        <v>2413</v>
      </c>
      <c r="E1517" s="526" t="s">
        <v>2414</v>
      </c>
      <c r="F1517" s="530"/>
      <c r="G1517" s="530"/>
      <c r="H1517" s="530"/>
      <c r="I1517" s="530"/>
      <c r="J1517" s="530"/>
      <c r="K1517" s="530"/>
      <c r="L1517" s="530"/>
      <c r="M1517" s="530"/>
      <c r="N1517" s="530">
        <v>1</v>
      </c>
      <c r="O1517" s="530">
        <v>1002.8</v>
      </c>
      <c r="P1517" s="544"/>
      <c r="Q1517" s="531">
        <v>1002.8</v>
      </c>
    </row>
    <row r="1518" spans="1:17" ht="14.4" customHeight="1" x14ac:dyDescent="0.3">
      <c r="A1518" s="525" t="s">
        <v>2807</v>
      </c>
      <c r="B1518" s="526" t="s">
        <v>2194</v>
      </c>
      <c r="C1518" s="526" t="s">
        <v>2166</v>
      </c>
      <c r="D1518" s="526" t="s">
        <v>2415</v>
      </c>
      <c r="E1518" s="526" t="s">
        <v>2416</v>
      </c>
      <c r="F1518" s="530"/>
      <c r="G1518" s="530"/>
      <c r="H1518" s="530"/>
      <c r="I1518" s="530"/>
      <c r="J1518" s="530"/>
      <c r="K1518" s="530"/>
      <c r="L1518" s="530"/>
      <c r="M1518" s="530"/>
      <c r="N1518" s="530">
        <v>1</v>
      </c>
      <c r="O1518" s="530">
        <v>7650</v>
      </c>
      <c r="P1518" s="544"/>
      <c r="Q1518" s="531">
        <v>7650</v>
      </c>
    </row>
    <row r="1519" spans="1:17" ht="14.4" customHeight="1" x14ac:dyDescent="0.3">
      <c r="A1519" s="525" t="s">
        <v>2807</v>
      </c>
      <c r="B1519" s="526" t="s">
        <v>2194</v>
      </c>
      <c r="C1519" s="526" t="s">
        <v>2166</v>
      </c>
      <c r="D1519" s="526" t="s">
        <v>2423</v>
      </c>
      <c r="E1519" s="526" t="s">
        <v>2424</v>
      </c>
      <c r="F1519" s="530"/>
      <c r="G1519" s="530"/>
      <c r="H1519" s="530"/>
      <c r="I1519" s="530"/>
      <c r="J1519" s="530"/>
      <c r="K1519" s="530"/>
      <c r="L1519" s="530"/>
      <c r="M1519" s="530"/>
      <c r="N1519" s="530">
        <v>1</v>
      </c>
      <c r="O1519" s="530">
        <v>797</v>
      </c>
      <c r="P1519" s="544"/>
      <c r="Q1519" s="531">
        <v>797</v>
      </c>
    </row>
    <row r="1520" spans="1:17" ht="14.4" customHeight="1" x14ac:dyDescent="0.3">
      <c r="A1520" s="525" t="s">
        <v>2807</v>
      </c>
      <c r="B1520" s="526" t="s">
        <v>2194</v>
      </c>
      <c r="C1520" s="526" t="s">
        <v>2166</v>
      </c>
      <c r="D1520" s="526" t="s">
        <v>2446</v>
      </c>
      <c r="E1520" s="526" t="s">
        <v>2447</v>
      </c>
      <c r="F1520" s="530"/>
      <c r="G1520" s="530"/>
      <c r="H1520" s="530"/>
      <c r="I1520" s="530"/>
      <c r="J1520" s="530"/>
      <c r="K1520" s="530"/>
      <c r="L1520" s="530"/>
      <c r="M1520" s="530"/>
      <c r="N1520" s="530">
        <v>2</v>
      </c>
      <c r="O1520" s="530">
        <v>2292.66</v>
      </c>
      <c r="P1520" s="544"/>
      <c r="Q1520" s="531">
        <v>1146.33</v>
      </c>
    </row>
    <row r="1521" spans="1:17" ht="14.4" customHeight="1" x14ac:dyDescent="0.3">
      <c r="A1521" s="525" t="s">
        <v>2807</v>
      </c>
      <c r="B1521" s="526" t="s">
        <v>2194</v>
      </c>
      <c r="C1521" s="526" t="s">
        <v>2166</v>
      </c>
      <c r="D1521" s="526" t="s">
        <v>2456</v>
      </c>
      <c r="E1521" s="526" t="s">
        <v>2457</v>
      </c>
      <c r="F1521" s="530"/>
      <c r="G1521" s="530"/>
      <c r="H1521" s="530"/>
      <c r="I1521" s="530"/>
      <c r="J1521" s="530"/>
      <c r="K1521" s="530"/>
      <c r="L1521" s="530"/>
      <c r="M1521" s="530"/>
      <c r="N1521" s="530">
        <v>2</v>
      </c>
      <c r="O1521" s="530">
        <v>13174.26</v>
      </c>
      <c r="P1521" s="544"/>
      <c r="Q1521" s="531">
        <v>6587.13</v>
      </c>
    </row>
    <row r="1522" spans="1:17" ht="14.4" customHeight="1" x14ac:dyDescent="0.3">
      <c r="A1522" s="525" t="s">
        <v>2807</v>
      </c>
      <c r="B1522" s="526" t="s">
        <v>2194</v>
      </c>
      <c r="C1522" s="526" t="s">
        <v>2166</v>
      </c>
      <c r="D1522" s="526" t="s">
        <v>2484</v>
      </c>
      <c r="E1522" s="526" t="s">
        <v>2485</v>
      </c>
      <c r="F1522" s="530"/>
      <c r="G1522" s="530"/>
      <c r="H1522" s="530"/>
      <c r="I1522" s="530"/>
      <c r="J1522" s="530"/>
      <c r="K1522" s="530"/>
      <c r="L1522" s="530"/>
      <c r="M1522" s="530"/>
      <c r="N1522" s="530">
        <v>1</v>
      </c>
      <c r="O1522" s="530">
        <v>310</v>
      </c>
      <c r="P1522" s="544"/>
      <c r="Q1522" s="531">
        <v>310</v>
      </c>
    </row>
    <row r="1523" spans="1:17" ht="14.4" customHeight="1" x14ac:dyDescent="0.3">
      <c r="A1523" s="525" t="s">
        <v>2807</v>
      </c>
      <c r="B1523" s="526" t="s">
        <v>2194</v>
      </c>
      <c r="C1523" s="526" t="s">
        <v>2175</v>
      </c>
      <c r="D1523" s="526" t="s">
        <v>2243</v>
      </c>
      <c r="E1523" s="526" t="s">
        <v>2244</v>
      </c>
      <c r="F1523" s="530">
        <v>2</v>
      </c>
      <c r="G1523" s="530">
        <v>414</v>
      </c>
      <c r="H1523" s="530">
        <v>0.647887323943662</v>
      </c>
      <c r="I1523" s="530">
        <v>207</v>
      </c>
      <c r="J1523" s="530">
        <v>3</v>
      </c>
      <c r="K1523" s="530">
        <v>639</v>
      </c>
      <c r="L1523" s="530">
        <v>1</v>
      </c>
      <c r="M1523" s="530">
        <v>213</v>
      </c>
      <c r="N1523" s="530"/>
      <c r="O1523" s="530"/>
      <c r="P1523" s="544"/>
      <c r="Q1523" s="531"/>
    </row>
    <row r="1524" spans="1:17" ht="14.4" customHeight="1" x14ac:dyDescent="0.3">
      <c r="A1524" s="525" t="s">
        <v>2807</v>
      </c>
      <c r="B1524" s="526" t="s">
        <v>2194</v>
      </c>
      <c r="C1524" s="526" t="s">
        <v>2175</v>
      </c>
      <c r="D1524" s="526" t="s">
        <v>2245</v>
      </c>
      <c r="E1524" s="526" t="s">
        <v>2246</v>
      </c>
      <c r="F1524" s="530">
        <v>2</v>
      </c>
      <c r="G1524" s="530">
        <v>302</v>
      </c>
      <c r="H1524" s="530"/>
      <c r="I1524" s="530">
        <v>151</v>
      </c>
      <c r="J1524" s="530"/>
      <c r="K1524" s="530"/>
      <c r="L1524" s="530"/>
      <c r="M1524" s="530"/>
      <c r="N1524" s="530"/>
      <c r="O1524" s="530"/>
      <c r="P1524" s="544"/>
      <c r="Q1524" s="531"/>
    </row>
    <row r="1525" spans="1:17" ht="14.4" customHeight="1" x14ac:dyDescent="0.3">
      <c r="A1525" s="525" t="s">
        <v>2807</v>
      </c>
      <c r="B1525" s="526" t="s">
        <v>2194</v>
      </c>
      <c r="C1525" s="526" t="s">
        <v>2175</v>
      </c>
      <c r="D1525" s="526" t="s">
        <v>2247</v>
      </c>
      <c r="E1525" s="526" t="s">
        <v>2248</v>
      </c>
      <c r="F1525" s="530">
        <v>6</v>
      </c>
      <c r="G1525" s="530">
        <v>1098</v>
      </c>
      <c r="H1525" s="530"/>
      <c r="I1525" s="530">
        <v>183</v>
      </c>
      <c r="J1525" s="530"/>
      <c r="K1525" s="530"/>
      <c r="L1525" s="530"/>
      <c r="M1525" s="530"/>
      <c r="N1525" s="530"/>
      <c r="O1525" s="530"/>
      <c r="P1525" s="544"/>
      <c r="Q1525" s="531"/>
    </row>
    <row r="1526" spans="1:17" ht="14.4" customHeight="1" x14ac:dyDescent="0.3">
      <c r="A1526" s="525" t="s">
        <v>2807</v>
      </c>
      <c r="B1526" s="526" t="s">
        <v>2194</v>
      </c>
      <c r="C1526" s="526" t="s">
        <v>2175</v>
      </c>
      <c r="D1526" s="526" t="s">
        <v>2249</v>
      </c>
      <c r="E1526" s="526" t="s">
        <v>2250</v>
      </c>
      <c r="F1526" s="530">
        <v>2</v>
      </c>
      <c r="G1526" s="530">
        <v>250</v>
      </c>
      <c r="H1526" s="530"/>
      <c r="I1526" s="530">
        <v>125</v>
      </c>
      <c r="J1526" s="530"/>
      <c r="K1526" s="530"/>
      <c r="L1526" s="530"/>
      <c r="M1526" s="530"/>
      <c r="N1526" s="530">
        <v>3</v>
      </c>
      <c r="O1526" s="530">
        <v>384</v>
      </c>
      <c r="P1526" s="544"/>
      <c r="Q1526" s="531">
        <v>128</v>
      </c>
    </row>
    <row r="1527" spans="1:17" ht="14.4" customHeight="1" x14ac:dyDescent="0.3">
      <c r="A1527" s="525" t="s">
        <v>2807</v>
      </c>
      <c r="B1527" s="526" t="s">
        <v>2194</v>
      </c>
      <c r="C1527" s="526" t="s">
        <v>2175</v>
      </c>
      <c r="D1527" s="526" t="s">
        <v>2251</v>
      </c>
      <c r="E1527" s="526" t="s">
        <v>2252</v>
      </c>
      <c r="F1527" s="530">
        <v>8</v>
      </c>
      <c r="G1527" s="530">
        <v>1752</v>
      </c>
      <c r="H1527" s="530">
        <v>1.5713004484304933</v>
      </c>
      <c r="I1527" s="530">
        <v>219</v>
      </c>
      <c r="J1527" s="530">
        <v>5</v>
      </c>
      <c r="K1527" s="530">
        <v>1115</v>
      </c>
      <c r="L1527" s="530">
        <v>1</v>
      </c>
      <c r="M1527" s="530">
        <v>223</v>
      </c>
      <c r="N1527" s="530">
        <v>11</v>
      </c>
      <c r="O1527" s="530">
        <v>2453</v>
      </c>
      <c r="P1527" s="544">
        <v>2.2000000000000002</v>
      </c>
      <c r="Q1527" s="531">
        <v>223</v>
      </c>
    </row>
    <row r="1528" spans="1:17" ht="14.4" customHeight="1" x14ac:dyDescent="0.3">
      <c r="A1528" s="525" t="s">
        <v>2807</v>
      </c>
      <c r="B1528" s="526" t="s">
        <v>2194</v>
      </c>
      <c r="C1528" s="526" t="s">
        <v>2175</v>
      </c>
      <c r="D1528" s="526" t="s">
        <v>2257</v>
      </c>
      <c r="E1528" s="526" t="s">
        <v>2258</v>
      </c>
      <c r="F1528" s="530"/>
      <c r="G1528" s="530"/>
      <c r="H1528" s="530"/>
      <c r="I1528" s="530"/>
      <c r="J1528" s="530">
        <v>1</v>
      </c>
      <c r="K1528" s="530">
        <v>225</v>
      </c>
      <c r="L1528" s="530">
        <v>1</v>
      </c>
      <c r="M1528" s="530">
        <v>225</v>
      </c>
      <c r="N1528" s="530"/>
      <c r="O1528" s="530"/>
      <c r="P1528" s="544"/>
      <c r="Q1528" s="531"/>
    </row>
    <row r="1529" spans="1:17" ht="14.4" customHeight="1" x14ac:dyDescent="0.3">
      <c r="A1529" s="525" t="s">
        <v>2807</v>
      </c>
      <c r="B1529" s="526" t="s">
        <v>2194</v>
      </c>
      <c r="C1529" s="526" t="s">
        <v>2175</v>
      </c>
      <c r="D1529" s="526" t="s">
        <v>2502</v>
      </c>
      <c r="E1529" s="526" t="s">
        <v>2503</v>
      </c>
      <c r="F1529" s="530"/>
      <c r="G1529" s="530"/>
      <c r="H1529" s="530"/>
      <c r="I1529" s="530"/>
      <c r="J1529" s="530"/>
      <c r="K1529" s="530"/>
      <c r="L1529" s="530"/>
      <c r="M1529" s="530"/>
      <c r="N1529" s="530">
        <v>2</v>
      </c>
      <c r="O1529" s="530">
        <v>8328</v>
      </c>
      <c r="P1529" s="544"/>
      <c r="Q1529" s="531">
        <v>4164</v>
      </c>
    </row>
    <row r="1530" spans="1:17" ht="14.4" customHeight="1" x14ac:dyDescent="0.3">
      <c r="A1530" s="525" t="s">
        <v>2807</v>
      </c>
      <c r="B1530" s="526" t="s">
        <v>2194</v>
      </c>
      <c r="C1530" s="526" t="s">
        <v>2175</v>
      </c>
      <c r="D1530" s="526" t="s">
        <v>2512</v>
      </c>
      <c r="E1530" s="526" t="s">
        <v>2513</v>
      </c>
      <c r="F1530" s="530"/>
      <c r="G1530" s="530"/>
      <c r="H1530" s="530"/>
      <c r="I1530" s="530"/>
      <c r="J1530" s="530"/>
      <c r="K1530" s="530"/>
      <c r="L1530" s="530"/>
      <c r="M1530" s="530"/>
      <c r="N1530" s="530">
        <v>3</v>
      </c>
      <c r="O1530" s="530">
        <v>11580</v>
      </c>
      <c r="P1530" s="544"/>
      <c r="Q1530" s="531">
        <v>3860</v>
      </c>
    </row>
    <row r="1531" spans="1:17" ht="14.4" customHeight="1" x14ac:dyDescent="0.3">
      <c r="A1531" s="525" t="s">
        <v>2807</v>
      </c>
      <c r="B1531" s="526" t="s">
        <v>2194</v>
      </c>
      <c r="C1531" s="526" t="s">
        <v>2175</v>
      </c>
      <c r="D1531" s="526" t="s">
        <v>2516</v>
      </c>
      <c r="E1531" s="526" t="s">
        <v>2517</v>
      </c>
      <c r="F1531" s="530"/>
      <c r="G1531" s="530"/>
      <c r="H1531" s="530"/>
      <c r="I1531" s="530"/>
      <c r="J1531" s="530"/>
      <c r="K1531" s="530"/>
      <c r="L1531" s="530"/>
      <c r="M1531" s="530"/>
      <c r="N1531" s="530">
        <v>2</v>
      </c>
      <c r="O1531" s="530">
        <v>15852</v>
      </c>
      <c r="P1531" s="544"/>
      <c r="Q1531" s="531">
        <v>7926</v>
      </c>
    </row>
    <row r="1532" spans="1:17" ht="14.4" customHeight="1" x14ac:dyDescent="0.3">
      <c r="A1532" s="525" t="s">
        <v>2807</v>
      </c>
      <c r="B1532" s="526" t="s">
        <v>2194</v>
      </c>
      <c r="C1532" s="526" t="s">
        <v>2175</v>
      </c>
      <c r="D1532" s="526" t="s">
        <v>2281</v>
      </c>
      <c r="E1532" s="526" t="s">
        <v>2282</v>
      </c>
      <c r="F1532" s="530">
        <v>1</v>
      </c>
      <c r="G1532" s="530">
        <v>1281</v>
      </c>
      <c r="H1532" s="530"/>
      <c r="I1532" s="530">
        <v>1281</v>
      </c>
      <c r="J1532" s="530"/>
      <c r="K1532" s="530"/>
      <c r="L1532" s="530"/>
      <c r="M1532" s="530"/>
      <c r="N1532" s="530"/>
      <c r="O1532" s="530"/>
      <c r="P1532" s="544"/>
      <c r="Q1532" s="531"/>
    </row>
    <row r="1533" spans="1:17" ht="14.4" customHeight="1" x14ac:dyDescent="0.3">
      <c r="A1533" s="525" t="s">
        <v>2807</v>
      </c>
      <c r="B1533" s="526" t="s">
        <v>2194</v>
      </c>
      <c r="C1533" s="526" t="s">
        <v>2175</v>
      </c>
      <c r="D1533" s="526" t="s">
        <v>2285</v>
      </c>
      <c r="E1533" s="526" t="s">
        <v>2286</v>
      </c>
      <c r="F1533" s="530">
        <v>2</v>
      </c>
      <c r="G1533" s="530">
        <v>10152</v>
      </c>
      <c r="H1533" s="530"/>
      <c r="I1533" s="530">
        <v>5076</v>
      </c>
      <c r="J1533" s="530"/>
      <c r="K1533" s="530"/>
      <c r="L1533" s="530"/>
      <c r="M1533" s="530"/>
      <c r="N1533" s="530">
        <v>9</v>
      </c>
      <c r="O1533" s="530">
        <v>46413</v>
      </c>
      <c r="P1533" s="544"/>
      <c r="Q1533" s="531">
        <v>5157</v>
      </c>
    </row>
    <row r="1534" spans="1:17" ht="14.4" customHeight="1" x14ac:dyDescent="0.3">
      <c r="A1534" s="525" t="s">
        <v>2807</v>
      </c>
      <c r="B1534" s="526" t="s">
        <v>2194</v>
      </c>
      <c r="C1534" s="526" t="s">
        <v>2175</v>
      </c>
      <c r="D1534" s="526" t="s">
        <v>2295</v>
      </c>
      <c r="E1534" s="526" t="s">
        <v>2296</v>
      </c>
      <c r="F1534" s="530">
        <v>33</v>
      </c>
      <c r="G1534" s="530">
        <v>5775</v>
      </c>
      <c r="H1534" s="530">
        <v>0.7768361581920904</v>
      </c>
      <c r="I1534" s="530">
        <v>175</v>
      </c>
      <c r="J1534" s="530">
        <v>42</v>
      </c>
      <c r="K1534" s="530">
        <v>7434</v>
      </c>
      <c r="L1534" s="530">
        <v>1</v>
      </c>
      <c r="M1534" s="530">
        <v>177</v>
      </c>
      <c r="N1534" s="530">
        <v>71</v>
      </c>
      <c r="O1534" s="530">
        <v>12567</v>
      </c>
      <c r="P1534" s="544">
        <v>1.6904761904761905</v>
      </c>
      <c r="Q1534" s="531">
        <v>177</v>
      </c>
    </row>
    <row r="1535" spans="1:17" ht="14.4" customHeight="1" x14ac:dyDescent="0.3">
      <c r="A1535" s="525" t="s">
        <v>2807</v>
      </c>
      <c r="B1535" s="526" t="s">
        <v>2194</v>
      </c>
      <c r="C1535" s="526" t="s">
        <v>2175</v>
      </c>
      <c r="D1535" s="526" t="s">
        <v>2297</v>
      </c>
      <c r="E1535" s="526" t="s">
        <v>2298</v>
      </c>
      <c r="F1535" s="530"/>
      <c r="G1535" s="530"/>
      <c r="H1535" s="530"/>
      <c r="I1535" s="530"/>
      <c r="J1535" s="530">
        <v>5</v>
      </c>
      <c r="K1535" s="530">
        <v>10240</v>
      </c>
      <c r="L1535" s="530">
        <v>1</v>
      </c>
      <c r="M1535" s="530">
        <v>2048</v>
      </c>
      <c r="N1535" s="530">
        <v>5</v>
      </c>
      <c r="O1535" s="530">
        <v>10245</v>
      </c>
      <c r="P1535" s="544">
        <v>1.00048828125</v>
      </c>
      <c r="Q1535" s="531">
        <v>2049</v>
      </c>
    </row>
    <row r="1536" spans="1:17" ht="14.4" customHeight="1" x14ac:dyDescent="0.3">
      <c r="A1536" s="525" t="s">
        <v>2807</v>
      </c>
      <c r="B1536" s="526" t="s">
        <v>2194</v>
      </c>
      <c r="C1536" s="526" t="s">
        <v>2175</v>
      </c>
      <c r="D1536" s="526" t="s">
        <v>2303</v>
      </c>
      <c r="E1536" s="526" t="s">
        <v>2304</v>
      </c>
      <c r="F1536" s="530">
        <v>2</v>
      </c>
      <c r="G1536" s="530">
        <v>5392</v>
      </c>
      <c r="H1536" s="530"/>
      <c r="I1536" s="530">
        <v>2696</v>
      </c>
      <c r="J1536" s="530"/>
      <c r="K1536" s="530"/>
      <c r="L1536" s="530"/>
      <c r="M1536" s="530"/>
      <c r="N1536" s="530">
        <v>6</v>
      </c>
      <c r="O1536" s="530">
        <v>16422</v>
      </c>
      <c r="P1536" s="544"/>
      <c r="Q1536" s="531">
        <v>2737</v>
      </c>
    </row>
    <row r="1537" spans="1:17" ht="14.4" customHeight="1" x14ac:dyDescent="0.3">
      <c r="A1537" s="525" t="s">
        <v>2807</v>
      </c>
      <c r="B1537" s="526" t="s">
        <v>2194</v>
      </c>
      <c r="C1537" s="526" t="s">
        <v>2175</v>
      </c>
      <c r="D1537" s="526" t="s">
        <v>2305</v>
      </c>
      <c r="E1537" s="526" t="s">
        <v>2306</v>
      </c>
      <c r="F1537" s="530">
        <v>2</v>
      </c>
      <c r="G1537" s="530">
        <v>10376</v>
      </c>
      <c r="H1537" s="530"/>
      <c r="I1537" s="530">
        <v>5188</v>
      </c>
      <c r="J1537" s="530"/>
      <c r="K1537" s="530"/>
      <c r="L1537" s="530"/>
      <c r="M1537" s="530"/>
      <c r="N1537" s="530"/>
      <c r="O1537" s="530"/>
      <c r="P1537" s="544"/>
      <c r="Q1537" s="531"/>
    </row>
    <row r="1538" spans="1:17" ht="14.4" customHeight="1" x14ac:dyDescent="0.3">
      <c r="A1538" s="525" t="s">
        <v>2807</v>
      </c>
      <c r="B1538" s="526" t="s">
        <v>2194</v>
      </c>
      <c r="C1538" s="526" t="s">
        <v>2175</v>
      </c>
      <c r="D1538" s="526" t="s">
        <v>2313</v>
      </c>
      <c r="E1538" s="526" t="s">
        <v>2314</v>
      </c>
      <c r="F1538" s="530">
        <v>8</v>
      </c>
      <c r="G1538" s="530">
        <v>1208</v>
      </c>
      <c r="H1538" s="530">
        <v>3.8967741935483873</v>
      </c>
      <c r="I1538" s="530">
        <v>151</v>
      </c>
      <c r="J1538" s="530">
        <v>2</v>
      </c>
      <c r="K1538" s="530">
        <v>310</v>
      </c>
      <c r="L1538" s="530">
        <v>1</v>
      </c>
      <c r="M1538" s="530">
        <v>155</v>
      </c>
      <c r="N1538" s="530">
        <v>20</v>
      </c>
      <c r="O1538" s="530">
        <v>3100</v>
      </c>
      <c r="P1538" s="544">
        <v>10</v>
      </c>
      <c r="Q1538" s="531">
        <v>155</v>
      </c>
    </row>
    <row r="1539" spans="1:17" ht="14.4" customHeight="1" x14ac:dyDescent="0.3">
      <c r="A1539" s="525" t="s">
        <v>2807</v>
      </c>
      <c r="B1539" s="526" t="s">
        <v>2194</v>
      </c>
      <c r="C1539" s="526" t="s">
        <v>2175</v>
      </c>
      <c r="D1539" s="526" t="s">
        <v>2315</v>
      </c>
      <c r="E1539" s="526" t="s">
        <v>2316</v>
      </c>
      <c r="F1539" s="530">
        <v>1</v>
      </c>
      <c r="G1539" s="530">
        <v>195</v>
      </c>
      <c r="H1539" s="530"/>
      <c r="I1539" s="530">
        <v>195</v>
      </c>
      <c r="J1539" s="530"/>
      <c r="K1539" s="530"/>
      <c r="L1539" s="530"/>
      <c r="M1539" s="530"/>
      <c r="N1539" s="530">
        <v>4</v>
      </c>
      <c r="O1539" s="530">
        <v>796</v>
      </c>
      <c r="P1539" s="544"/>
      <c r="Q1539" s="531">
        <v>199</v>
      </c>
    </row>
    <row r="1540" spans="1:17" ht="14.4" customHeight="1" x14ac:dyDescent="0.3">
      <c r="A1540" s="525" t="s">
        <v>2807</v>
      </c>
      <c r="B1540" s="526" t="s">
        <v>2194</v>
      </c>
      <c r="C1540" s="526" t="s">
        <v>2175</v>
      </c>
      <c r="D1540" s="526" t="s">
        <v>2327</v>
      </c>
      <c r="E1540" s="526" t="s">
        <v>2328</v>
      </c>
      <c r="F1540" s="530">
        <v>8</v>
      </c>
      <c r="G1540" s="530">
        <v>16984</v>
      </c>
      <c r="H1540" s="530"/>
      <c r="I1540" s="530">
        <v>2123</v>
      </c>
      <c r="J1540" s="530"/>
      <c r="K1540" s="530"/>
      <c r="L1540" s="530"/>
      <c r="M1540" s="530"/>
      <c r="N1540" s="530">
        <v>6</v>
      </c>
      <c r="O1540" s="530">
        <v>12930</v>
      </c>
      <c r="P1540" s="544"/>
      <c r="Q1540" s="531">
        <v>2155</v>
      </c>
    </row>
    <row r="1541" spans="1:17" ht="14.4" customHeight="1" x14ac:dyDescent="0.3">
      <c r="A1541" s="525" t="s">
        <v>2807</v>
      </c>
      <c r="B1541" s="526" t="s">
        <v>2194</v>
      </c>
      <c r="C1541" s="526" t="s">
        <v>2175</v>
      </c>
      <c r="D1541" s="526" t="s">
        <v>2524</v>
      </c>
      <c r="E1541" s="526" t="s">
        <v>2513</v>
      </c>
      <c r="F1541" s="530"/>
      <c r="G1541" s="530"/>
      <c r="H1541" s="530"/>
      <c r="I1541" s="530"/>
      <c r="J1541" s="530"/>
      <c r="K1541" s="530"/>
      <c r="L1541" s="530"/>
      <c r="M1541" s="530"/>
      <c r="N1541" s="530">
        <v>4</v>
      </c>
      <c r="O1541" s="530">
        <v>7556</v>
      </c>
      <c r="P1541" s="544"/>
      <c r="Q1541" s="531">
        <v>1889</v>
      </c>
    </row>
    <row r="1542" spans="1:17" ht="14.4" customHeight="1" x14ac:dyDescent="0.3">
      <c r="A1542" s="525" t="s">
        <v>2807</v>
      </c>
      <c r="B1542" s="526" t="s">
        <v>2194</v>
      </c>
      <c r="C1542" s="526" t="s">
        <v>2175</v>
      </c>
      <c r="D1542" s="526" t="s">
        <v>2329</v>
      </c>
      <c r="E1542" s="526" t="s">
        <v>2330</v>
      </c>
      <c r="F1542" s="530">
        <v>4</v>
      </c>
      <c r="G1542" s="530">
        <v>636</v>
      </c>
      <c r="H1542" s="530">
        <v>3.9018404907975461</v>
      </c>
      <c r="I1542" s="530">
        <v>159</v>
      </c>
      <c r="J1542" s="530">
        <v>1</v>
      </c>
      <c r="K1542" s="530">
        <v>163</v>
      </c>
      <c r="L1542" s="530">
        <v>1</v>
      </c>
      <c r="M1542" s="530">
        <v>163</v>
      </c>
      <c r="N1542" s="530">
        <v>3</v>
      </c>
      <c r="O1542" s="530">
        <v>489</v>
      </c>
      <c r="P1542" s="544">
        <v>3</v>
      </c>
      <c r="Q1542" s="531">
        <v>163</v>
      </c>
    </row>
    <row r="1543" spans="1:17" ht="14.4" customHeight="1" x14ac:dyDescent="0.3">
      <c r="A1543" s="525" t="s">
        <v>2807</v>
      </c>
      <c r="B1543" s="526" t="s">
        <v>2194</v>
      </c>
      <c r="C1543" s="526" t="s">
        <v>2175</v>
      </c>
      <c r="D1543" s="526" t="s">
        <v>2335</v>
      </c>
      <c r="E1543" s="526" t="s">
        <v>2336</v>
      </c>
      <c r="F1543" s="530"/>
      <c r="G1543" s="530"/>
      <c r="H1543" s="530"/>
      <c r="I1543" s="530"/>
      <c r="J1543" s="530"/>
      <c r="K1543" s="530"/>
      <c r="L1543" s="530"/>
      <c r="M1543" s="530"/>
      <c r="N1543" s="530">
        <v>2</v>
      </c>
      <c r="O1543" s="530">
        <v>16920</v>
      </c>
      <c r="P1543" s="544"/>
      <c r="Q1543" s="531">
        <v>8460</v>
      </c>
    </row>
    <row r="1544" spans="1:17" ht="14.4" customHeight="1" x14ac:dyDescent="0.3">
      <c r="A1544" s="525" t="s">
        <v>2807</v>
      </c>
      <c r="B1544" s="526" t="s">
        <v>2194</v>
      </c>
      <c r="C1544" s="526" t="s">
        <v>2175</v>
      </c>
      <c r="D1544" s="526" t="s">
        <v>2349</v>
      </c>
      <c r="E1544" s="526" t="s">
        <v>2350</v>
      </c>
      <c r="F1544" s="530"/>
      <c r="G1544" s="530"/>
      <c r="H1544" s="530"/>
      <c r="I1544" s="530"/>
      <c r="J1544" s="530"/>
      <c r="K1544" s="530"/>
      <c r="L1544" s="530"/>
      <c r="M1544" s="530"/>
      <c r="N1544" s="530">
        <v>4</v>
      </c>
      <c r="O1544" s="530">
        <v>1408</v>
      </c>
      <c r="P1544" s="544"/>
      <c r="Q1544" s="531">
        <v>352</v>
      </c>
    </row>
    <row r="1545" spans="1:17" ht="14.4" customHeight="1" x14ac:dyDescent="0.3">
      <c r="A1545" s="525" t="s">
        <v>2808</v>
      </c>
      <c r="B1545" s="526" t="s">
        <v>2163</v>
      </c>
      <c r="C1545" s="526" t="s">
        <v>2175</v>
      </c>
      <c r="D1545" s="526" t="s">
        <v>2182</v>
      </c>
      <c r="E1545" s="526" t="s">
        <v>2183</v>
      </c>
      <c r="F1545" s="530">
        <v>1</v>
      </c>
      <c r="G1545" s="530">
        <v>123</v>
      </c>
      <c r="H1545" s="530"/>
      <c r="I1545" s="530">
        <v>123</v>
      </c>
      <c r="J1545" s="530"/>
      <c r="K1545" s="530"/>
      <c r="L1545" s="530"/>
      <c r="M1545" s="530"/>
      <c r="N1545" s="530"/>
      <c r="O1545" s="530"/>
      <c r="P1545" s="544"/>
      <c r="Q1545" s="531"/>
    </row>
    <row r="1546" spans="1:17" ht="14.4" customHeight="1" x14ac:dyDescent="0.3">
      <c r="A1546" s="525" t="s">
        <v>2808</v>
      </c>
      <c r="B1546" s="526" t="s">
        <v>2163</v>
      </c>
      <c r="C1546" s="526" t="s">
        <v>2175</v>
      </c>
      <c r="D1546" s="526" t="s">
        <v>2190</v>
      </c>
      <c r="E1546" s="526" t="s">
        <v>2191</v>
      </c>
      <c r="F1546" s="530">
        <v>1</v>
      </c>
      <c r="G1546" s="530">
        <v>725</v>
      </c>
      <c r="H1546" s="530"/>
      <c r="I1546" s="530">
        <v>725</v>
      </c>
      <c r="J1546" s="530"/>
      <c r="K1546" s="530"/>
      <c r="L1546" s="530"/>
      <c r="M1546" s="530"/>
      <c r="N1546" s="530"/>
      <c r="O1546" s="530"/>
      <c r="P1546" s="544"/>
      <c r="Q1546" s="531"/>
    </row>
    <row r="1547" spans="1:17" ht="14.4" customHeight="1" x14ac:dyDescent="0.3">
      <c r="A1547" s="525" t="s">
        <v>2808</v>
      </c>
      <c r="B1547" s="526" t="s">
        <v>2194</v>
      </c>
      <c r="C1547" s="526" t="s">
        <v>2164</v>
      </c>
      <c r="D1547" s="526" t="s">
        <v>2165</v>
      </c>
      <c r="E1547" s="526" t="s">
        <v>603</v>
      </c>
      <c r="F1547" s="530"/>
      <c r="G1547" s="530"/>
      <c r="H1547" s="530"/>
      <c r="I1547" s="530"/>
      <c r="J1547" s="530">
        <v>1</v>
      </c>
      <c r="K1547" s="530">
        <v>855.64</v>
      </c>
      <c r="L1547" s="530">
        <v>1</v>
      </c>
      <c r="M1547" s="530">
        <v>855.64</v>
      </c>
      <c r="N1547" s="530"/>
      <c r="O1547" s="530"/>
      <c r="P1547" s="544"/>
      <c r="Q1547" s="531"/>
    </row>
    <row r="1548" spans="1:17" ht="14.4" customHeight="1" x14ac:dyDescent="0.3">
      <c r="A1548" s="525" t="s">
        <v>2808</v>
      </c>
      <c r="B1548" s="526" t="s">
        <v>2194</v>
      </c>
      <c r="C1548" s="526" t="s">
        <v>2164</v>
      </c>
      <c r="D1548" s="526" t="s">
        <v>2195</v>
      </c>
      <c r="E1548" s="526" t="s">
        <v>603</v>
      </c>
      <c r="F1548" s="530">
        <v>3</v>
      </c>
      <c r="G1548" s="530">
        <v>5133.8</v>
      </c>
      <c r="H1548" s="530">
        <v>1.0909075454898971</v>
      </c>
      <c r="I1548" s="530">
        <v>1711.2666666666667</v>
      </c>
      <c r="J1548" s="530">
        <v>2.75</v>
      </c>
      <c r="K1548" s="530">
        <v>4705.99</v>
      </c>
      <c r="L1548" s="530">
        <v>1</v>
      </c>
      <c r="M1548" s="530">
        <v>1711.2690909090909</v>
      </c>
      <c r="N1548" s="530">
        <v>0.5</v>
      </c>
      <c r="O1548" s="530">
        <v>855.63</v>
      </c>
      <c r="P1548" s="544">
        <v>0.18181721593118558</v>
      </c>
      <c r="Q1548" s="531">
        <v>1711.26</v>
      </c>
    </row>
    <row r="1549" spans="1:17" ht="14.4" customHeight="1" x14ac:dyDescent="0.3">
      <c r="A1549" s="525" t="s">
        <v>2808</v>
      </c>
      <c r="B1549" s="526" t="s">
        <v>2194</v>
      </c>
      <c r="C1549" s="526" t="s">
        <v>2164</v>
      </c>
      <c r="D1549" s="526" t="s">
        <v>2196</v>
      </c>
      <c r="E1549" s="526" t="s">
        <v>690</v>
      </c>
      <c r="F1549" s="530">
        <v>0.67</v>
      </c>
      <c r="G1549" s="530">
        <v>1712.05</v>
      </c>
      <c r="H1549" s="530">
        <v>1.7086838927313193</v>
      </c>
      <c r="I1549" s="530">
        <v>2555.2985074626863</v>
      </c>
      <c r="J1549" s="530">
        <v>0.37</v>
      </c>
      <c r="K1549" s="530">
        <v>1001.97</v>
      </c>
      <c r="L1549" s="530">
        <v>1</v>
      </c>
      <c r="M1549" s="530">
        <v>2708.0270270270271</v>
      </c>
      <c r="N1549" s="530">
        <v>0.5</v>
      </c>
      <c r="O1549" s="530">
        <v>1354.02</v>
      </c>
      <c r="P1549" s="544">
        <v>1.3513578250845832</v>
      </c>
      <c r="Q1549" s="531">
        <v>2708.04</v>
      </c>
    </row>
    <row r="1550" spans="1:17" ht="14.4" customHeight="1" x14ac:dyDescent="0.3">
      <c r="A1550" s="525" t="s">
        <v>2808</v>
      </c>
      <c r="B1550" s="526" t="s">
        <v>2194</v>
      </c>
      <c r="C1550" s="526" t="s">
        <v>2164</v>
      </c>
      <c r="D1550" s="526" t="s">
        <v>2197</v>
      </c>
      <c r="E1550" s="526" t="s">
        <v>690</v>
      </c>
      <c r="F1550" s="530">
        <v>0.60000000000000009</v>
      </c>
      <c r="G1550" s="530">
        <v>3832.9500000000003</v>
      </c>
      <c r="H1550" s="530">
        <v>0.47179879174605993</v>
      </c>
      <c r="I1550" s="530">
        <v>6388.2499999999991</v>
      </c>
      <c r="J1550" s="530">
        <v>1.2000000000000002</v>
      </c>
      <c r="K1550" s="530">
        <v>8124.12</v>
      </c>
      <c r="L1550" s="530">
        <v>1</v>
      </c>
      <c r="M1550" s="530">
        <v>6770.0999999999985</v>
      </c>
      <c r="N1550" s="530">
        <v>1.2000000000000002</v>
      </c>
      <c r="O1550" s="530">
        <v>8124.12</v>
      </c>
      <c r="P1550" s="544">
        <v>1</v>
      </c>
      <c r="Q1550" s="531">
        <v>6770.0999999999985</v>
      </c>
    </row>
    <row r="1551" spans="1:17" ht="14.4" customHeight="1" x14ac:dyDescent="0.3">
      <c r="A1551" s="525" t="s">
        <v>2808</v>
      </c>
      <c r="B1551" s="526" t="s">
        <v>2194</v>
      </c>
      <c r="C1551" s="526" t="s">
        <v>2164</v>
      </c>
      <c r="D1551" s="526" t="s">
        <v>2198</v>
      </c>
      <c r="E1551" s="526" t="s">
        <v>633</v>
      </c>
      <c r="F1551" s="530">
        <v>0.18</v>
      </c>
      <c r="G1551" s="530">
        <v>865.17</v>
      </c>
      <c r="H1551" s="530">
        <v>0.3124981940069928</v>
      </c>
      <c r="I1551" s="530">
        <v>4806.5</v>
      </c>
      <c r="J1551" s="530">
        <v>0.56000000000000005</v>
      </c>
      <c r="K1551" s="530">
        <v>2768.56</v>
      </c>
      <c r="L1551" s="530">
        <v>1</v>
      </c>
      <c r="M1551" s="530">
        <v>4943.8571428571422</v>
      </c>
      <c r="N1551" s="530">
        <v>0.44</v>
      </c>
      <c r="O1551" s="530">
        <v>2175.2799999999997</v>
      </c>
      <c r="P1551" s="544">
        <v>0.785708093738261</v>
      </c>
      <c r="Q1551" s="531">
        <v>4943.8181818181811</v>
      </c>
    </row>
    <row r="1552" spans="1:17" ht="14.4" customHeight="1" x14ac:dyDescent="0.3">
      <c r="A1552" s="525" t="s">
        <v>2808</v>
      </c>
      <c r="B1552" s="526" t="s">
        <v>2194</v>
      </c>
      <c r="C1552" s="526" t="s">
        <v>2164</v>
      </c>
      <c r="D1552" s="526" t="s">
        <v>2199</v>
      </c>
      <c r="E1552" s="526" t="s">
        <v>597</v>
      </c>
      <c r="F1552" s="530">
        <v>6</v>
      </c>
      <c r="G1552" s="530">
        <v>5708.02</v>
      </c>
      <c r="H1552" s="530">
        <v>2.3934603579275757</v>
      </c>
      <c r="I1552" s="530">
        <v>951.3366666666667</v>
      </c>
      <c r="J1552" s="530">
        <v>2.4</v>
      </c>
      <c r="K1552" s="530">
        <v>2384.84</v>
      </c>
      <c r="L1552" s="530">
        <v>1</v>
      </c>
      <c r="M1552" s="530">
        <v>993.68333333333339</v>
      </c>
      <c r="N1552" s="530">
        <v>4.3000000000000007</v>
      </c>
      <c r="O1552" s="530">
        <v>4320.7299999999996</v>
      </c>
      <c r="P1552" s="544">
        <v>1.8117483772496266</v>
      </c>
      <c r="Q1552" s="531">
        <v>1004.8209302325579</v>
      </c>
    </row>
    <row r="1553" spans="1:17" ht="14.4" customHeight="1" x14ac:dyDescent="0.3">
      <c r="A1553" s="525" t="s">
        <v>2808</v>
      </c>
      <c r="B1553" s="526" t="s">
        <v>2194</v>
      </c>
      <c r="C1553" s="526" t="s">
        <v>2164</v>
      </c>
      <c r="D1553" s="526" t="s">
        <v>2200</v>
      </c>
      <c r="E1553" s="526" t="s">
        <v>633</v>
      </c>
      <c r="F1553" s="530">
        <v>2.6100000000000003</v>
      </c>
      <c r="G1553" s="530">
        <v>25807.040000000001</v>
      </c>
      <c r="H1553" s="530">
        <v>1.0696673288781544</v>
      </c>
      <c r="I1553" s="530">
        <v>9887.7547892720304</v>
      </c>
      <c r="J1553" s="530">
        <v>2.44</v>
      </c>
      <c r="K1553" s="530">
        <v>24126.230000000003</v>
      </c>
      <c r="L1553" s="530">
        <v>1</v>
      </c>
      <c r="M1553" s="530">
        <v>9887.799180327871</v>
      </c>
      <c r="N1553" s="530">
        <v>1.9500000000000002</v>
      </c>
      <c r="O1553" s="530">
        <v>19280.91</v>
      </c>
      <c r="P1553" s="544">
        <v>0.79916795951957675</v>
      </c>
      <c r="Q1553" s="531">
        <v>9887.6461538461535</v>
      </c>
    </row>
    <row r="1554" spans="1:17" ht="14.4" customHeight="1" x14ac:dyDescent="0.3">
      <c r="A1554" s="525" t="s">
        <v>2808</v>
      </c>
      <c r="B1554" s="526" t="s">
        <v>2194</v>
      </c>
      <c r="C1554" s="526" t="s">
        <v>2164</v>
      </c>
      <c r="D1554" s="526" t="s">
        <v>2585</v>
      </c>
      <c r="E1554" s="526" t="s">
        <v>2586</v>
      </c>
      <c r="F1554" s="530">
        <v>4</v>
      </c>
      <c r="G1554" s="530">
        <v>1592.8</v>
      </c>
      <c r="H1554" s="530">
        <v>1.3333333333333335</v>
      </c>
      <c r="I1554" s="530">
        <v>398.2</v>
      </c>
      <c r="J1554" s="530">
        <v>3</v>
      </c>
      <c r="K1554" s="530">
        <v>1194.5999999999999</v>
      </c>
      <c r="L1554" s="530">
        <v>1</v>
      </c>
      <c r="M1554" s="530">
        <v>398.2</v>
      </c>
      <c r="N1554" s="530"/>
      <c r="O1554" s="530"/>
      <c r="P1554" s="544"/>
      <c r="Q1554" s="531"/>
    </row>
    <row r="1555" spans="1:17" ht="14.4" customHeight="1" x14ac:dyDescent="0.3">
      <c r="A1555" s="525" t="s">
        <v>2808</v>
      </c>
      <c r="B1555" s="526" t="s">
        <v>2194</v>
      </c>
      <c r="C1555" s="526" t="s">
        <v>2164</v>
      </c>
      <c r="D1555" s="526" t="s">
        <v>2204</v>
      </c>
      <c r="E1555" s="526" t="s">
        <v>592</v>
      </c>
      <c r="F1555" s="530">
        <v>3.5</v>
      </c>
      <c r="G1555" s="530">
        <v>3264.87</v>
      </c>
      <c r="H1555" s="530">
        <v>0.5</v>
      </c>
      <c r="I1555" s="530">
        <v>932.81999999999994</v>
      </c>
      <c r="J1555" s="530">
        <v>7</v>
      </c>
      <c r="K1555" s="530">
        <v>6529.74</v>
      </c>
      <c r="L1555" s="530">
        <v>1</v>
      </c>
      <c r="M1555" s="530">
        <v>932.81999999999994</v>
      </c>
      <c r="N1555" s="530">
        <v>1</v>
      </c>
      <c r="O1555" s="530">
        <v>843.46</v>
      </c>
      <c r="P1555" s="544">
        <v>0.12917206504393744</v>
      </c>
      <c r="Q1555" s="531">
        <v>843.46</v>
      </c>
    </row>
    <row r="1556" spans="1:17" ht="14.4" customHeight="1" x14ac:dyDescent="0.3">
      <c r="A1556" s="525" t="s">
        <v>2808</v>
      </c>
      <c r="B1556" s="526" t="s">
        <v>2194</v>
      </c>
      <c r="C1556" s="526" t="s">
        <v>2164</v>
      </c>
      <c r="D1556" s="526" t="s">
        <v>2206</v>
      </c>
      <c r="E1556" s="526" t="s">
        <v>607</v>
      </c>
      <c r="F1556" s="530">
        <v>0.25</v>
      </c>
      <c r="G1556" s="530">
        <v>1106.75</v>
      </c>
      <c r="H1556" s="530">
        <v>0.20265581196909854</v>
      </c>
      <c r="I1556" s="530">
        <v>4427</v>
      </c>
      <c r="J1556" s="530">
        <v>1.2200000000000002</v>
      </c>
      <c r="K1556" s="530">
        <v>5461.23</v>
      </c>
      <c r="L1556" s="530">
        <v>1</v>
      </c>
      <c r="M1556" s="530">
        <v>4476.4180327868844</v>
      </c>
      <c r="N1556" s="530">
        <v>0.95000000000000007</v>
      </c>
      <c r="O1556" s="530">
        <v>4297.4599999999991</v>
      </c>
      <c r="P1556" s="544">
        <v>0.78690331665210944</v>
      </c>
      <c r="Q1556" s="531">
        <v>4523.6421052631567</v>
      </c>
    </row>
    <row r="1557" spans="1:17" ht="14.4" customHeight="1" x14ac:dyDescent="0.3">
      <c r="A1557" s="525" t="s">
        <v>2808</v>
      </c>
      <c r="B1557" s="526" t="s">
        <v>2194</v>
      </c>
      <c r="C1557" s="526" t="s">
        <v>2164</v>
      </c>
      <c r="D1557" s="526" t="s">
        <v>2207</v>
      </c>
      <c r="E1557" s="526" t="s">
        <v>607</v>
      </c>
      <c r="F1557" s="530">
        <v>0.35000000000000003</v>
      </c>
      <c r="G1557" s="530">
        <v>3098.8999999999996</v>
      </c>
      <c r="H1557" s="530">
        <v>0.91645472289584196</v>
      </c>
      <c r="I1557" s="530">
        <v>8853.9999999999982</v>
      </c>
      <c r="J1557" s="530">
        <v>0.38</v>
      </c>
      <c r="K1557" s="530">
        <v>3381.3999999999996</v>
      </c>
      <c r="L1557" s="530">
        <v>1</v>
      </c>
      <c r="M1557" s="530">
        <v>8898.4210526315783</v>
      </c>
      <c r="N1557" s="530">
        <v>0.24</v>
      </c>
      <c r="O1557" s="530">
        <v>2182.84</v>
      </c>
      <c r="P1557" s="544">
        <v>0.64554326610279777</v>
      </c>
      <c r="Q1557" s="531">
        <v>9095.1666666666679</v>
      </c>
    </row>
    <row r="1558" spans="1:17" ht="14.4" customHeight="1" x14ac:dyDescent="0.3">
      <c r="A1558" s="525" t="s">
        <v>2808</v>
      </c>
      <c r="B1558" s="526" t="s">
        <v>2194</v>
      </c>
      <c r="C1558" s="526" t="s">
        <v>2164</v>
      </c>
      <c r="D1558" s="526" t="s">
        <v>2208</v>
      </c>
      <c r="E1558" s="526" t="s">
        <v>675</v>
      </c>
      <c r="F1558" s="530">
        <v>1.9</v>
      </c>
      <c r="G1558" s="530">
        <v>3703.67</v>
      </c>
      <c r="H1558" s="530">
        <v>1.1875</v>
      </c>
      <c r="I1558" s="530">
        <v>1949.3000000000002</v>
      </c>
      <c r="J1558" s="530">
        <v>1.6</v>
      </c>
      <c r="K1558" s="530">
        <v>3118.88</v>
      </c>
      <c r="L1558" s="530">
        <v>1</v>
      </c>
      <c r="M1558" s="530">
        <v>1949.3</v>
      </c>
      <c r="N1558" s="530">
        <v>0.79999999999999993</v>
      </c>
      <c r="O1558" s="530">
        <v>1559.44</v>
      </c>
      <c r="P1558" s="544">
        <v>0.5</v>
      </c>
      <c r="Q1558" s="531">
        <v>1949.3000000000002</v>
      </c>
    </row>
    <row r="1559" spans="1:17" ht="14.4" customHeight="1" x14ac:dyDescent="0.3">
      <c r="A1559" s="525" t="s">
        <v>2808</v>
      </c>
      <c r="B1559" s="526" t="s">
        <v>2194</v>
      </c>
      <c r="C1559" s="526" t="s">
        <v>2164</v>
      </c>
      <c r="D1559" s="526" t="s">
        <v>2209</v>
      </c>
      <c r="E1559" s="526" t="s">
        <v>607</v>
      </c>
      <c r="F1559" s="530">
        <v>4.75</v>
      </c>
      <c r="G1559" s="530">
        <v>8411.2999999999993</v>
      </c>
      <c r="H1559" s="530">
        <v>0.61736622802027807</v>
      </c>
      <c r="I1559" s="530">
        <v>1770.8</v>
      </c>
      <c r="J1559" s="530">
        <v>7.6</v>
      </c>
      <c r="K1559" s="530">
        <v>13624.490000000002</v>
      </c>
      <c r="L1559" s="530">
        <v>1</v>
      </c>
      <c r="M1559" s="530">
        <v>1792.6960526315793</v>
      </c>
      <c r="N1559" s="530">
        <v>7.1999999999999993</v>
      </c>
      <c r="O1559" s="530">
        <v>13097.04</v>
      </c>
      <c r="P1559" s="544">
        <v>0.96128662430667122</v>
      </c>
      <c r="Q1559" s="531">
        <v>1819.0333333333335</v>
      </c>
    </row>
    <row r="1560" spans="1:17" ht="14.4" customHeight="1" x14ac:dyDescent="0.3">
      <c r="A1560" s="525" t="s">
        <v>2808</v>
      </c>
      <c r="B1560" s="526" t="s">
        <v>2194</v>
      </c>
      <c r="C1560" s="526" t="s">
        <v>2164</v>
      </c>
      <c r="D1560" s="526" t="s">
        <v>2210</v>
      </c>
      <c r="E1560" s="526" t="s">
        <v>599</v>
      </c>
      <c r="F1560" s="530">
        <v>1.03</v>
      </c>
      <c r="G1560" s="530">
        <v>512.39</v>
      </c>
      <c r="H1560" s="530">
        <v>0.72788874051765784</v>
      </c>
      <c r="I1560" s="530">
        <v>497.46601941747571</v>
      </c>
      <c r="J1560" s="530">
        <v>1.36</v>
      </c>
      <c r="K1560" s="530">
        <v>703.93999999999994</v>
      </c>
      <c r="L1560" s="530">
        <v>1</v>
      </c>
      <c r="M1560" s="530">
        <v>517.60294117647049</v>
      </c>
      <c r="N1560" s="530">
        <v>0.83000000000000007</v>
      </c>
      <c r="O1560" s="530">
        <v>429.61</v>
      </c>
      <c r="P1560" s="544">
        <v>0.61029349092252183</v>
      </c>
      <c r="Q1560" s="531">
        <v>517.60240963855415</v>
      </c>
    </row>
    <row r="1561" spans="1:17" ht="14.4" customHeight="1" x14ac:dyDescent="0.3">
      <c r="A1561" s="525" t="s">
        <v>2808</v>
      </c>
      <c r="B1561" s="526" t="s">
        <v>2194</v>
      </c>
      <c r="C1561" s="526" t="s">
        <v>2164</v>
      </c>
      <c r="D1561" s="526" t="s">
        <v>2211</v>
      </c>
      <c r="E1561" s="526" t="s">
        <v>601</v>
      </c>
      <c r="F1561" s="530">
        <v>0.65</v>
      </c>
      <c r="G1561" s="530">
        <v>587.47</v>
      </c>
      <c r="H1561" s="530">
        <v>6.5000000000000009</v>
      </c>
      <c r="I1561" s="530">
        <v>903.8</v>
      </c>
      <c r="J1561" s="530">
        <v>0.1</v>
      </c>
      <c r="K1561" s="530">
        <v>90.38</v>
      </c>
      <c r="L1561" s="530">
        <v>1</v>
      </c>
      <c r="M1561" s="530">
        <v>903.8</v>
      </c>
      <c r="N1561" s="530">
        <v>0.8</v>
      </c>
      <c r="O1561" s="530">
        <v>723.04</v>
      </c>
      <c r="P1561" s="544">
        <v>8</v>
      </c>
      <c r="Q1561" s="531">
        <v>903.8</v>
      </c>
    </row>
    <row r="1562" spans="1:17" ht="14.4" customHeight="1" x14ac:dyDescent="0.3">
      <c r="A1562" s="525" t="s">
        <v>2808</v>
      </c>
      <c r="B1562" s="526" t="s">
        <v>2194</v>
      </c>
      <c r="C1562" s="526" t="s">
        <v>2164</v>
      </c>
      <c r="D1562" s="526" t="s">
        <v>2212</v>
      </c>
      <c r="E1562" s="526" t="s">
        <v>607</v>
      </c>
      <c r="F1562" s="530">
        <v>0.71</v>
      </c>
      <c r="G1562" s="530">
        <v>23976.7</v>
      </c>
      <c r="H1562" s="530">
        <v>1.6299979945138054</v>
      </c>
      <c r="I1562" s="530">
        <v>33770</v>
      </c>
      <c r="J1562" s="530">
        <v>0.42000000000000004</v>
      </c>
      <c r="K1562" s="530">
        <v>14709.650000000001</v>
      </c>
      <c r="L1562" s="530">
        <v>1</v>
      </c>
      <c r="M1562" s="530">
        <v>35022.976190476191</v>
      </c>
      <c r="N1562" s="530">
        <v>0.45999999999999996</v>
      </c>
      <c r="O1562" s="530">
        <v>15352.599999999999</v>
      </c>
      <c r="P1562" s="544">
        <v>1.0437094016512967</v>
      </c>
      <c r="Q1562" s="531">
        <v>33375.217391304344</v>
      </c>
    </row>
    <row r="1563" spans="1:17" ht="14.4" customHeight="1" x14ac:dyDescent="0.3">
      <c r="A1563" s="525" t="s">
        <v>2808</v>
      </c>
      <c r="B1563" s="526" t="s">
        <v>2194</v>
      </c>
      <c r="C1563" s="526" t="s">
        <v>2166</v>
      </c>
      <c r="D1563" s="526" t="s">
        <v>2381</v>
      </c>
      <c r="E1563" s="526" t="s">
        <v>2382</v>
      </c>
      <c r="F1563" s="530">
        <v>2</v>
      </c>
      <c r="G1563" s="530">
        <v>1179.18</v>
      </c>
      <c r="H1563" s="530">
        <v>2</v>
      </c>
      <c r="I1563" s="530">
        <v>589.59</v>
      </c>
      <c r="J1563" s="530">
        <v>1</v>
      </c>
      <c r="K1563" s="530">
        <v>589.59</v>
      </c>
      <c r="L1563" s="530">
        <v>1</v>
      </c>
      <c r="M1563" s="530">
        <v>589.59</v>
      </c>
      <c r="N1563" s="530">
        <v>3</v>
      </c>
      <c r="O1563" s="530">
        <v>1768.77</v>
      </c>
      <c r="P1563" s="544">
        <v>3</v>
      </c>
      <c r="Q1563" s="531">
        <v>589.59</v>
      </c>
    </row>
    <row r="1564" spans="1:17" ht="14.4" customHeight="1" x14ac:dyDescent="0.3">
      <c r="A1564" s="525" t="s">
        <v>2808</v>
      </c>
      <c r="B1564" s="526" t="s">
        <v>2194</v>
      </c>
      <c r="C1564" s="526" t="s">
        <v>2166</v>
      </c>
      <c r="D1564" s="526" t="s">
        <v>2383</v>
      </c>
      <c r="E1564" s="526" t="s">
        <v>2384</v>
      </c>
      <c r="F1564" s="530">
        <v>2</v>
      </c>
      <c r="G1564" s="530">
        <v>2894.56</v>
      </c>
      <c r="H1564" s="530">
        <v>1</v>
      </c>
      <c r="I1564" s="530">
        <v>1447.28</v>
      </c>
      <c r="J1564" s="530">
        <v>2</v>
      </c>
      <c r="K1564" s="530">
        <v>2894.56</v>
      </c>
      <c r="L1564" s="530">
        <v>1</v>
      </c>
      <c r="M1564" s="530">
        <v>1447.28</v>
      </c>
      <c r="N1564" s="530">
        <v>3</v>
      </c>
      <c r="O1564" s="530">
        <v>4341.84</v>
      </c>
      <c r="P1564" s="544">
        <v>1.5</v>
      </c>
      <c r="Q1564" s="531">
        <v>1447.28</v>
      </c>
    </row>
    <row r="1565" spans="1:17" ht="14.4" customHeight="1" x14ac:dyDescent="0.3">
      <c r="A1565" s="525" t="s">
        <v>2808</v>
      </c>
      <c r="B1565" s="526" t="s">
        <v>2194</v>
      </c>
      <c r="C1565" s="526" t="s">
        <v>2166</v>
      </c>
      <c r="D1565" s="526" t="s">
        <v>2385</v>
      </c>
      <c r="E1565" s="526" t="s">
        <v>2386</v>
      </c>
      <c r="F1565" s="530">
        <v>7</v>
      </c>
      <c r="G1565" s="530">
        <v>6806.24</v>
      </c>
      <c r="H1565" s="530">
        <v>0.87499999999999989</v>
      </c>
      <c r="I1565" s="530">
        <v>972.31999999999994</v>
      </c>
      <c r="J1565" s="530">
        <v>8</v>
      </c>
      <c r="K1565" s="530">
        <v>7778.56</v>
      </c>
      <c r="L1565" s="530">
        <v>1</v>
      </c>
      <c r="M1565" s="530">
        <v>972.32</v>
      </c>
      <c r="N1565" s="530">
        <v>1</v>
      </c>
      <c r="O1565" s="530">
        <v>972.32</v>
      </c>
      <c r="P1565" s="544">
        <v>0.125</v>
      </c>
      <c r="Q1565" s="531">
        <v>972.32</v>
      </c>
    </row>
    <row r="1566" spans="1:17" ht="14.4" customHeight="1" x14ac:dyDescent="0.3">
      <c r="A1566" s="525" t="s">
        <v>2808</v>
      </c>
      <c r="B1566" s="526" t="s">
        <v>2194</v>
      </c>
      <c r="C1566" s="526" t="s">
        <v>2166</v>
      </c>
      <c r="D1566" s="526" t="s">
        <v>2388</v>
      </c>
      <c r="E1566" s="526" t="s">
        <v>2386</v>
      </c>
      <c r="F1566" s="530">
        <v>16</v>
      </c>
      <c r="G1566" s="530">
        <v>27316.959999999999</v>
      </c>
      <c r="H1566" s="530">
        <v>0.64</v>
      </c>
      <c r="I1566" s="530">
        <v>1707.31</v>
      </c>
      <c r="J1566" s="530">
        <v>25</v>
      </c>
      <c r="K1566" s="530">
        <v>42682.75</v>
      </c>
      <c r="L1566" s="530">
        <v>1</v>
      </c>
      <c r="M1566" s="530">
        <v>1707.31</v>
      </c>
      <c r="N1566" s="530">
        <v>26</v>
      </c>
      <c r="O1566" s="530">
        <v>44390.06</v>
      </c>
      <c r="P1566" s="544">
        <v>1.04</v>
      </c>
      <c r="Q1566" s="531">
        <v>1707.31</v>
      </c>
    </row>
    <row r="1567" spans="1:17" ht="14.4" customHeight="1" x14ac:dyDescent="0.3">
      <c r="A1567" s="525" t="s">
        <v>2808</v>
      </c>
      <c r="B1567" s="526" t="s">
        <v>2194</v>
      </c>
      <c r="C1567" s="526" t="s">
        <v>2166</v>
      </c>
      <c r="D1567" s="526" t="s">
        <v>2389</v>
      </c>
      <c r="E1567" s="526" t="s">
        <v>2386</v>
      </c>
      <c r="F1567" s="530">
        <v>1</v>
      </c>
      <c r="G1567" s="530">
        <v>2066.3000000000002</v>
      </c>
      <c r="H1567" s="530">
        <v>1</v>
      </c>
      <c r="I1567" s="530">
        <v>2066.3000000000002</v>
      </c>
      <c r="J1567" s="530">
        <v>1</v>
      </c>
      <c r="K1567" s="530">
        <v>2066.3000000000002</v>
      </c>
      <c r="L1567" s="530">
        <v>1</v>
      </c>
      <c r="M1567" s="530">
        <v>2066.3000000000002</v>
      </c>
      <c r="N1567" s="530"/>
      <c r="O1567" s="530"/>
      <c r="P1567" s="544"/>
      <c r="Q1567" s="531"/>
    </row>
    <row r="1568" spans="1:17" ht="14.4" customHeight="1" x14ac:dyDescent="0.3">
      <c r="A1568" s="525" t="s">
        <v>2808</v>
      </c>
      <c r="B1568" s="526" t="s">
        <v>2194</v>
      </c>
      <c r="C1568" s="526" t="s">
        <v>2166</v>
      </c>
      <c r="D1568" s="526" t="s">
        <v>2390</v>
      </c>
      <c r="E1568" s="526" t="s">
        <v>2391</v>
      </c>
      <c r="F1568" s="530">
        <v>2</v>
      </c>
      <c r="G1568" s="530">
        <v>3864.18</v>
      </c>
      <c r="H1568" s="530"/>
      <c r="I1568" s="530">
        <v>1932.09</v>
      </c>
      <c r="J1568" s="530"/>
      <c r="K1568" s="530"/>
      <c r="L1568" s="530"/>
      <c r="M1568" s="530"/>
      <c r="N1568" s="530"/>
      <c r="O1568" s="530"/>
      <c r="P1568" s="544"/>
      <c r="Q1568" s="531"/>
    </row>
    <row r="1569" spans="1:17" ht="14.4" customHeight="1" x14ac:dyDescent="0.3">
      <c r="A1569" s="525" t="s">
        <v>2808</v>
      </c>
      <c r="B1569" s="526" t="s">
        <v>2194</v>
      </c>
      <c r="C1569" s="526" t="s">
        <v>2166</v>
      </c>
      <c r="D1569" s="526" t="s">
        <v>2392</v>
      </c>
      <c r="E1569" s="526" t="s">
        <v>2393</v>
      </c>
      <c r="F1569" s="530">
        <v>1</v>
      </c>
      <c r="G1569" s="530">
        <v>1027.76</v>
      </c>
      <c r="H1569" s="530">
        <v>0.14285714285714285</v>
      </c>
      <c r="I1569" s="530">
        <v>1027.76</v>
      </c>
      <c r="J1569" s="530">
        <v>7</v>
      </c>
      <c r="K1569" s="530">
        <v>7194.32</v>
      </c>
      <c r="L1569" s="530">
        <v>1</v>
      </c>
      <c r="M1569" s="530">
        <v>1027.76</v>
      </c>
      <c r="N1569" s="530">
        <v>2</v>
      </c>
      <c r="O1569" s="530">
        <v>2055.52</v>
      </c>
      <c r="P1569" s="544">
        <v>0.2857142857142857</v>
      </c>
      <c r="Q1569" s="531">
        <v>1027.76</v>
      </c>
    </row>
    <row r="1570" spans="1:17" ht="14.4" customHeight="1" x14ac:dyDescent="0.3">
      <c r="A1570" s="525" t="s">
        <v>2808</v>
      </c>
      <c r="B1570" s="526" t="s">
        <v>2194</v>
      </c>
      <c r="C1570" s="526" t="s">
        <v>2166</v>
      </c>
      <c r="D1570" s="526" t="s">
        <v>2394</v>
      </c>
      <c r="E1570" s="526" t="s">
        <v>2393</v>
      </c>
      <c r="F1570" s="530">
        <v>9</v>
      </c>
      <c r="G1570" s="530">
        <v>19276.649999999998</v>
      </c>
      <c r="H1570" s="530">
        <v>1.7999999999999998</v>
      </c>
      <c r="I1570" s="530">
        <v>2141.85</v>
      </c>
      <c r="J1570" s="530">
        <v>5</v>
      </c>
      <c r="K1570" s="530">
        <v>10709.25</v>
      </c>
      <c r="L1570" s="530">
        <v>1</v>
      </c>
      <c r="M1570" s="530">
        <v>2141.85</v>
      </c>
      <c r="N1570" s="530">
        <v>3</v>
      </c>
      <c r="O1570" s="530">
        <v>6425.5499999999993</v>
      </c>
      <c r="P1570" s="544">
        <v>0.6</v>
      </c>
      <c r="Q1570" s="531">
        <v>2141.85</v>
      </c>
    </row>
    <row r="1571" spans="1:17" ht="14.4" customHeight="1" x14ac:dyDescent="0.3">
      <c r="A1571" s="525" t="s">
        <v>2808</v>
      </c>
      <c r="B1571" s="526" t="s">
        <v>2194</v>
      </c>
      <c r="C1571" s="526" t="s">
        <v>2166</v>
      </c>
      <c r="D1571" s="526" t="s">
        <v>2399</v>
      </c>
      <c r="E1571" s="526" t="s">
        <v>2400</v>
      </c>
      <c r="F1571" s="530">
        <v>3</v>
      </c>
      <c r="G1571" s="530">
        <v>9010.14</v>
      </c>
      <c r="H1571" s="530">
        <v>0.42857142857142855</v>
      </c>
      <c r="I1571" s="530">
        <v>3003.3799999999997</v>
      </c>
      <c r="J1571" s="530">
        <v>7</v>
      </c>
      <c r="K1571" s="530">
        <v>21023.66</v>
      </c>
      <c r="L1571" s="530">
        <v>1</v>
      </c>
      <c r="M1571" s="530">
        <v>3003.38</v>
      </c>
      <c r="N1571" s="530">
        <v>2</v>
      </c>
      <c r="O1571" s="530">
        <v>6006.76</v>
      </c>
      <c r="P1571" s="544">
        <v>0.28571428571428575</v>
      </c>
      <c r="Q1571" s="531">
        <v>3003.38</v>
      </c>
    </row>
    <row r="1572" spans="1:17" ht="14.4" customHeight="1" x14ac:dyDescent="0.3">
      <c r="A1572" s="525" t="s">
        <v>2808</v>
      </c>
      <c r="B1572" s="526" t="s">
        <v>2194</v>
      </c>
      <c r="C1572" s="526" t="s">
        <v>2166</v>
      </c>
      <c r="D1572" s="526" t="s">
        <v>2401</v>
      </c>
      <c r="E1572" s="526" t="s">
        <v>2402</v>
      </c>
      <c r="F1572" s="530"/>
      <c r="G1572" s="530"/>
      <c r="H1572" s="530"/>
      <c r="I1572" s="530"/>
      <c r="J1572" s="530">
        <v>2</v>
      </c>
      <c r="K1572" s="530">
        <v>4473</v>
      </c>
      <c r="L1572" s="530">
        <v>1</v>
      </c>
      <c r="M1572" s="530">
        <v>2236.5</v>
      </c>
      <c r="N1572" s="530"/>
      <c r="O1572" s="530"/>
      <c r="P1572" s="544"/>
      <c r="Q1572" s="531"/>
    </row>
    <row r="1573" spans="1:17" ht="14.4" customHeight="1" x14ac:dyDescent="0.3">
      <c r="A1573" s="525" t="s">
        <v>2808</v>
      </c>
      <c r="B1573" s="526" t="s">
        <v>2194</v>
      </c>
      <c r="C1573" s="526" t="s">
        <v>2166</v>
      </c>
      <c r="D1573" s="526" t="s">
        <v>2405</v>
      </c>
      <c r="E1573" s="526" t="s">
        <v>2406</v>
      </c>
      <c r="F1573" s="530"/>
      <c r="G1573" s="530"/>
      <c r="H1573" s="530"/>
      <c r="I1573" s="530"/>
      <c r="J1573" s="530">
        <v>1</v>
      </c>
      <c r="K1573" s="530">
        <v>6890.78</v>
      </c>
      <c r="L1573" s="530">
        <v>1</v>
      </c>
      <c r="M1573" s="530">
        <v>6890.78</v>
      </c>
      <c r="N1573" s="530"/>
      <c r="O1573" s="530"/>
      <c r="P1573" s="544"/>
      <c r="Q1573" s="531"/>
    </row>
    <row r="1574" spans="1:17" ht="14.4" customHeight="1" x14ac:dyDescent="0.3">
      <c r="A1574" s="525" t="s">
        <v>2808</v>
      </c>
      <c r="B1574" s="526" t="s">
        <v>2194</v>
      </c>
      <c r="C1574" s="526" t="s">
        <v>2166</v>
      </c>
      <c r="D1574" s="526" t="s">
        <v>2570</v>
      </c>
      <c r="E1574" s="526" t="s">
        <v>2571</v>
      </c>
      <c r="F1574" s="530"/>
      <c r="G1574" s="530"/>
      <c r="H1574" s="530"/>
      <c r="I1574" s="530"/>
      <c r="J1574" s="530">
        <v>1</v>
      </c>
      <c r="K1574" s="530">
        <v>19196.8</v>
      </c>
      <c r="L1574" s="530">
        <v>1</v>
      </c>
      <c r="M1574" s="530">
        <v>19196.8</v>
      </c>
      <c r="N1574" s="530"/>
      <c r="O1574" s="530"/>
      <c r="P1574" s="544"/>
      <c r="Q1574" s="531"/>
    </row>
    <row r="1575" spans="1:17" ht="14.4" customHeight="1" x14ac:dyDescent="0.3">
      <c r="A1575" s="525" t="s">
        <v>2808</v>
      </c>
      <c r="B1575" s="526" t="s">
        <v>2194</v>
      </c>
      <c r="C1575" s="526" t="s">
        <v>2166</v>
      </c>
      <c r="D1575" s="526" t="s">
        <v>2407</v>
      </c>
      <c r="E1575" s="526" t="s">
        <v>2408</v>
      </c>
      <c r="F1575" s="530">
        <v>13</v>
      </c>
      <c r="G1575" s="530">
        <v>53792.57</v>
      </c>
      <c r="H1575" s="530">
        <v>0.99999999999999989</v>
      </c>
      <c r="I1575" s="530">
        <v>4137.8900000000003</v>
      </c>
      <c r="J1575" s="530">
        <v>13</v>
      </c>
      <c r="K1575" s="530">
        <v>53792.570000000007</v>
      </c>
      <c r="L1575" s="530">
        <v>1</v>
      </c>
      <c r="M1575" s="530">
        <v>4137.8900000000003</v>
      </c>
      <c r="N1575" s="530">
        <v>17</v>
      </c>
      <c r="O1575" s="530">
        <v>70344.13</v>
      </c>
      <c r="P1575" s="544">
        <v>1.3076923076923077</v>
      </c>
      <c r="Q1575" s="531">
        <v>4137.8900000000003</v>
      </c>
    </row>
    <row r="1576" spans="1:17" ht="14.4" customHeight="1" x14ac:dyDescent="0.3">
      <c r="A1576" s="525" t="s">
        <v>2808</v>
      </c>
      <c r="B1576" s="526" t="s">
        <v>2194</v>
      </c>
      <c r="C1576" s="526" t="s">
        <v>2166</v>
      </c>
      <c r="D1576" s="526" t="s">
        <v>2409</v>
      </c>
      <c r="E1576" s="526" t="s">
        <v>2410</v>
      </c>
      <c r="F1576" s="530"/>
      <c r="G1576" s="530"/>
      <c r="H1576" s="530"/>
      <c r="I1576" s="530"/>
      <c r="J1576" s="530">
        <v>1</v>
      </c>
      <c r="K1576" s="530">
        <v>1123.73</v>
      </c>
      <c r="L1576" s="530">
        <v>1</v>
      </c>
      <c r="M1576" s="530">
        <v>1123.73</v>
      </c>
      <c r="N1576" s="530"/>
      <c r="O1576" s="530"/>
      <c r="P1576" s="544"/>
      <c r="Q1576" s="531"/>
    </row>
    <row r="1577" spans="1:17" ht="14.4" customHeight="1" x14ac:dyDescent="0.3">
      <c r="A1577" s="525" t="s">
        <v>2808</v>
      </c>
      <c r="B1577" s="526" t="s">
        <v>2194</v>
      </c>
      <c r="C1577" s="526" t="s">
        <v>2166</v>
      </c>
      <c r="D1577" s="526" t="s">
        <v>2411</v>
      </c>
      <c r="E1577" s="526" t="s">
        <v>2412</v>
      </c>
      <c r="F1577" s="530">
        <v>2</v>
      </c>
      <c r="G1577" s="530">
        <v>34146.1</v>
      </c>
      <c r="H1577" s="530"/>
      <c r="I1577" s="530">
        <v>17073.05</v>
      </c>
      <c r="J1577" s="530"/>
      <c r="K1577" s="530"/>
      <c r="L1577" s="530"/>
      <c r="M1577" s="530"/>
      <c r="N1577" s="530"/>
      <c r="O1577" s="530"/>
      <c r="P1577" s="544"/>
      <c r="Q1577" s="531"/>
    </row>
    <row r="1578" spans="1:17" ht="14.4" customHeight="1" x14ac:dyDescent="0.3">
      <c r="A1578" s="525" t="s">
        <v>2808</v>
      </c>
      <c r="B1578" s="526" t="s">
        <v>2194</v>
      </c>
      <c r="C1578" s="526" t="s">
        <v>2166</v>
      </c>
      <c r="D1578" s="526" t="s">
        <v>2413</v>
      </c>
      <c r="E1578" s="526" t="s">
        <v>2414</v>
      </c>
      <c r="F1578" s="530">
        <v>6</v>
      </c>
      <c r="G1578" s="530">
        <v>6016.7999999999993</v>
      </c>
      <c r="H1578" s="530">
        <v>0.6</v>
      </c>
      <c r="I1578" s="530">
        <v>1002.7999999999998</v>
      </c>
      <c r="J1578" s="530">
        <v>10</v>
      </c>
      <c r="K1578" s="530">
        <v>10028</v>
      </c>
      <c r="L1578" s="530">
        <v>1</v>
      </c>
      <c r="M1578" s="530">
        <v>1002.8</v>
      </c>
      <c r="N1578" s="530">
        <v>14</v>
      </c>
      <c r="O1578" s="530">
        <v>14039.199999999999</v>
      </c>
      <c r="P1578" s="544">
        <v>1.4</v>
      </c>
      <c r="Q1578" s="531">
        <v>1002.8</v>
      </c>
    </row>
    <row r="1579" spans="1:17" ht="14.4" customHeight="1" x14ac:dyDescent="0.3">
      <c r="A1579" s="525" t="s">
        <v>2808</v>
      </c>
      <c r="B1579" s="526" t="s">
        <v>2194</v>
      </c>
      <c r="C1579" s="526" t="s">
        <v>2166</v>
      </c>
      <c r="D1579" s="526" t="s">
        <v>2415</v>
      </c>
      <c r="E1579" s="526" t="s">
        <v>2416</v>
      </c>
      <c r="F1579" s="530">
        <v>3</v>
      </c>
      <c r="G1579" s="530">
        <v>22950</v>
      </c>
      <c r="H1579" s="530">
        <v>0.6</v>
      </c>
      <c r="I1579" s="530">
        <v>7650</v>
      </c>
      <c r="J1579" s="530">
        <v>5</v>
      </c>
      <c r="K1579" s="530">
        <v>38250</v>
      </c>
      <c r="L1579" s="530">
        <v>1</v>
      </c>
      <c r="M1579" s="530">
        <v>7650</v>
      </c>
      <c r="N1579" s="530">
        <v>2</v>
      </c>
      <c r="O1579" s="530">
        <v>15300</v>
      </c>
      <c r="P1579" s="544">
        <v>0.4</v>
      </c>
      <c r="Q1579" s="531">
        <v>7650</v>
      </c>
    </row>
    <row r="1580" spans="1:17" ht="14.4" customHeight="1" x14ac:dyDescent="0.3">
      <c r="A1580" s="525" t="s">
        <v>2808</v>
      </c>
      <c r="B1580" s="526" t="s">
        <v>2194</v>
      </c>
      <c r="C1580" s="526" t="s">
        <v>2166</v>
      </c>
      <c r="D1580" s="526" t="s">
        <v>2417</v>
      </c>
      <c r="E1580" s="526" t="s">
        <v>2418</v>
      </c>
      <c r="F1580" s="530"/>
      <c r="G1580" s="530"/>
      <c r="H1580" s="530"/>
      <c r="I1580" s="530"/>
      <c r="J1580" s="530"/>
      <c r="K1580" s="530"/>
      <c r="L1580" s="530"/>
      <c r="M1580" s="530"/>
      <c r="N1580" s="530">
        <v>1</v>
      </c>
      <c r="O1580" s="530">
        <v>9370.39</v>
      </c>
      <c r="P1580" s="544"/>
      <c r="Q1580" s="531">
        <v>9370.39</v>
      </c>
    </row>
    <row r="1581" spans="1:17" ht="14.4" customHeight="1" x14ac:dyDescent="0.3">
      <c r="A1581" s="525" t="s">
        <v>2808</v>
      </c>
      <c r="B1581" s="526" t="s">
        <v>2194</v>
      </c>
      <c r="C1581" s="526" t="s">
        <v>2166</v>
      </c>
      <c r="D1581" s="526" t="s">
        <v>2589</v>
      </c>
      <c r="E1581" s="526" t="s">
        <v>2590</v>
      </c>
      <c r="F1581" s="530"/>
      <c r="G1581" s="530"/>
      <c r="H1581" s="530"/>
      <c r="I1581" s="530"/>
      <c r="J1581" s="530"/>
      <c r="K1581" s="530"/>
      <c r="L1581" s="530"/>
      <c r="M1581" s="530"/>
      <c r="N1581" s="530">
        <v>1</v>
      </c>
      <c r="O1581" s="530">
        <v>3399.27</v>
      </c>
      <c r="P1581" s="544"/>
      <c r="Q1581" s="531">
        <v>3399.27</v>
      </c>
    </row>
    <row r="1582" spans="1:17" ht="14.4" customHeight="1" x14ac:dyDescent="0.3">
      <c r="A1582" s="525" t="s">
        <v>2808</v>
      </c>
      <c r="B1582" s="526" t="s">
        <v>2194</v>
      </c>
      <c r="C1582" s="526" t="s">
        <v>2166</v>
      </c>
      <c r="D1582" s="526" t="s">
        <v>2419</v>
      </c>
      <c r="E1582" s="526" t="s">
        <v>2420</v>
      </c>
      <c r="F1582" s="530"/>
      <c r="G1582" s="530"/>
      <c r="H1582" s="530"/>
      <c r="I1582" s="530"/>
      <c r="J1582" s="530"/>
      <c r="K1582" s="530"/>
      <c r="L1582" s="530"/>
      <c r="M1582" s="530"/>
      <c r="N1582" s="530">
        <v>1</v>
      </c>
      <c r="O1582" s="530">
        <v>13284.52</v>
      </c>
      <c r="P1582" s="544"/>
      <c r="Q1582" s="531">
        <v>13284.52</v>
      </c>
    </row>
    <row r="1583" spans="1:17" ht="14.4" customHeight="1" x14ac:dyDescent="0.3">
      <c r="A1583" s="525" t="s">
        <v>2808</v>
      </c>
      <c r="B1583" s="526" t="s">
        <v>2194</v>
      </c>
      <c r="C1583" s="526" t="s">
        <v>2166</v>
      </c>
      <c r="D1583" s="526" t="s">
        <v>2421</v>
      </c>
      <c r="E1583" s="526" t="s">
        <v>2422</v>
      </c>
      <c r="F1583" s="530">
        <v>3</v>
      </c>
      <c r="G1583" s="530">
        <v>6512.91</v>
      </c>
      <c r="H1583" s="530">
        <v>0.60000000000000009</v>
      </c>
      <c r="I1583" s="530">
        <v>2170.9699999999998</v>
      </c>
      <c r="J1583" s="530">
        <v>5</v>
      </c>
      <c r="K1583" s="530">
        <v>10854.849999999999</v>
      </c>
      <c r="L1583" s="530">
        <v>1</v>
      </c>
      <c r="M1583" s="530">
        <v>2170.9699999999998</v>
      </c>
      <c r="N1583" s="530">
        <v>2</v>
      </c>
      <c r="O1583" s="530">
        <v>4341.9399999999996</v>
      </c>
      <c r="P1583" s="544">
        <v>0.4</v>
      </c>
      <c r="Q1583" s="531">
        <v>2170.9699999999998</v>
      </c>
    </row>
    <row r="1584" spans="1:17" ht="14.4" customHeight="1" x14ac:dyDescent="0.3">
      <c r="A1584" s="525" t="s">
        <v>2808</v>
      </c>
      <c r="B1584" s="526" t="s">
        <v>2194</v>
      </c>
      <c r="C1584" s="526" t="s">
        <v>2166</v>
      </c>
      <c r="D1584" s="526" t="s">
        <v>2425</v>
      </c>
      <c r="E1584" s="526" t="s">
        <v>2426</v>
      </c>
      <c r="F1584" s="530">
        <v>6</v>
      </c>
      <c r="G1584" s="530">
        <v>31555.38</v>
      </c>
      <c r="H1584" s="530">
        <v>1.0000000000000002</v>
      </c>
      <c r="I1584" s="530">
        <v>5259.2300000000005</v>
      </c>
      <c r="J1584" s="530">
        <v>6</v>
      </c>
      <c r="K1584" s="530">
        <v>31555.379999999997</v>
      </c>
      <c r="L1584" s="530">
        <v>1</v>
      </c>
      <c r="M1584" s="530">
        <v>5259.23</v>
      </c>
      <c r="N1584" s="530">
        <v>1</v>
      </c>
      <c r="O1584" s="530">
        <v>5259.23</v>
      </c>
      <c r="P1584" s="544">
        <v>0.16666666666666666</v>
      </c>
      <c r="Q1584" s="531">
        <v>5259.23</v>
      </c>
    </row>
    <row r="1585" spans="1:17" ht="14.4" customHeight="1" x14ac:dyDescent="0.3">
      <c r="A1585" s="525" t="s">
        <v>2808</v>
      </c>
      <c r="B1585" s="526" t="s">
        <v>2194</v>
      </c>
      <c r="C1585" s="526" t="s">
        <v>2166</v>
      </c>
      <c r="D1585" s="526" t="s">
        <v>2427</v>
      </c>
      <c r="E1585" s="526" t="s">
        <v>2428</v>
      </c>
      <c r="F1585" s="530"/>
      <c r="G1585" s="530"/>
      <c r="H1585" s="530"/>
      <c r="I1585" s="530"/>
      <c r="J1585" s="530">
        <v>2</v>
      </c>
      <c r="K1585" s="530">
        <v>2994.88</v>
      </c>
      <c r="L1585" s="530">
        <v>1</v>
      </c>
      <c r="M1585" s="530">
        <v>1497.44</v>
      </c>
      <c r="N1585" s="530"/>
      <c r="O1585" s="530"/>
      <c r="P1585" s="544"/>
      <c r="Q1585" s="531"/>
    </row>
    <row r="1586" spans="1:17" ht="14.4" customHeight="1" x14ac:dyDescent="0.3">
      <c r="A1586" s="525" t="s">
        <v>2808</v>
      </c>
      <c r="B1586" s="526" t="s">
        <v>2194</v>
      </c>
      <c r="C1586" s="526" t="s">
        <v>2166</v>
      </c>
      <c r="D1586" s="526" t="s">
        <v>2625</v>
      </c>
      <c r="E1586" s="526" t="s">
        <v>2626</v>
      </c>
      <c r="F1586" s="530"/>
      <c r="G1586" s="530"/>
      <c r="H1586" s="530"/>
      <c r="I1586" s="530"/>
      <c r="J1586" s="530">
        <v>1</v>
      </c>
      <c r="K1586" s="530">
        <v>4041.82</v>
      </c>
      <c r="L1586" s="530">
        <v>1</v>
      </c>
      <c r="M1586" s="530">
        <v>4041.82</v>
      </c>
      <c r="N1586" s="530"/>
      <c r="O1586" s="530"/>
      <c r="P1586" s="544"/>
      <c r="Q1586" s="531"/>
    </row>
    <row r="1587" spans="1:17" ht="14.4" customHeight="1" x14ac:dyDescent="0.3">
      <c r="A1587" s="525" t="s">
        <v>2808</v>
      </c>
      <c r="B1587" s="526" t="s">
        <v>2194</v>
      </c>
      <c r="C1587" s="526" t="s">
        <v>2166</v>
      </c>
      <c r="D1587" s="526" t="s">
        <v>2429</v>
      </c>
      <c r="E1587" s="526" t="s">
        <v>2430</v>
      </c>
      <c r="F1587" s="530">
        <v>4</v>
      </c>
      <c r="G1587" s="530">
        <v>2422.6</v>
      </c>
      <c r="H1587" s="530">
        <v>0.5</v>
      </c>
      <c r="I1587" s="530">
        <v>605.65</v>
      </c>
      <c r="J1587" s="530">
        <v>8</v>
      </c>
      <c r="K1587" s="530">
        <v>4845.2</v>
      </c>
      <c r="L1587" s="530">
        <v>1</v>
      </c>
      <c r="M1587" s="530">
        <v>605.65</v>
      </c>
      <c r="N1587" s="530">
        <v>4</v>
      </c>
      <c r="O1587" s="530">
        <v>2422.6</v>
      </c>
      <c r="P1587" s="544">
        <v>0.5</v>
      </c>
      <c r="Q1587" s="531">
        <v>605.65</v>
      </c>
    </row>
    <row r="1588" spans="1:17" ht="14.4" customHeight="1" x14ac:dyDescent="0.3">
      <c r="A1588" s="525" t="s">
        <v>2808</v>
      </c>
      <c r="B1588" s="526" t="s">
        <v>2194</v>
      </c>
      <c r="C1588" s="526" t="s">
        <v>2166</v>
      </c>
      <c r="D1588" s="526" t="s">
        <v>2435</v>
      </c>
      <c r="E1588" s="526" t="s">
        <v>2436</v>
      </c>
      <c r="F1588" s="530">
        <v>2</v>
      </c>
      <c r="G1588" s="530">
        <v>1662.32</v>
      </c>
      <c r="H1588" s="530">
        <v>0.5</v>
      </c>
      <c r="I1588" s="530">
        <v>831.16</v>
      </c>
      <c r="J1588" s="530">
        <v>4</v>
      </c>
      <c r="K1588" s="530">
        <v>3324.64</v>
      </c>
      <c r="L1588" s="530">
        <v>1</v>
      </c>
      <c r="M1588" s="530">
        <v>831.16</v>
      </c>
      <c r="N1588" s="530">
        <v>2</v>
      </c>
      <c r="O1588" s="530">
        <v>1662.32</v>
      </c>
      <c r="P1588" s="544">
        <v>0.5</v>
      </c>
      <c r="Q1588" s="531">
        <v>831.16</v>
      </c>
    </row>
    <row r="1589" spans="1:17" ht="14.4" customHeight="1" x14ac:dyDescent="0.3">
      <c r="A1589" s="525" t="s">
        <v>2808</v>
      </c>
      <c r="B1589" s="526" t="s">
        <v>2194</v>
      </c>
      <c r="C1589" s="526" t="s">
        <v>2166</v>
      </c>
      <c r="D1589" s="526" t="s">
        <v>2437</v>
      </c>
      <c r="E1589" s="526" t="s">
        <v>2436</v>
      </c>
      <c r="F1589" s="530">
        <v>9</v>
      </c>
      <c r="G1589" s="530">
        <v>7992.54</v>
      </c>
      <c r="H1589" s="530">
        <v>0.5625</v>
      </c>
      <c r="I1589" s="530">
        <v>888.06</v>
      </c>
      <c r="J1589" s="530">
        <v>16</v>
      </c>
      <c r="K1589" s="530">
        <v>14208.96</v>
      </c>
      <c r="L1589" s="530">
        <v>1</v>
      </c>
      <c r="M1589" s="530">
        <v>888.06</v>
      </c>
      <c r="N1589" s="530"/>
      <c r="O1589" s="530"/>
      <c r="P1589" s="544"/>
      <c r="Q1589" s="531"/>
    </row>
    <row r="1590" spans="1:17" ht="14.4" customHeight="1" x14ac:dyDescent="0.3">
      <c r="A1590" s="525" t="s">
        <v>2808</v>
      </c>
      <c r="B1590" s="526" t="s">
        <v>2194</v>
      </c>
      <c r="C1590" s="526" t="s">
        <v>2166</v>
      </c>
      <c r="D1590" s="526" t="s">
        <v>2438</v>
      </c>
      <c r="E1590" s="526" t="s">
        <v>2439</v>
      </c>
      <c r="F1590" s="530">
        <v>4</v>
      </c>
      <c r="G1590" s="530">
        <v>3552.24</v>
      </c>
      <c r="H1590" s="530">
        <v>4</v>
      </c>
      <c r="I1590" s="530">
        <v>888.06</v>
      </c>
      <c r="J1590" s="530">
        <v>1</v>
      </c>
      <c r="K1590" s="530">
        <v>888.06</v>
      </c>
      <c r="L1590" s="530">
        <v>1</v>
      </c>
      <c r="M1590" s="530">
        <v>888.06</v>
      </c>
      <c r="N1590" s="530"/>
      <c r="O1590" s="530"/>
      <c r="P1590" s="544"/>
      <c r="Q1590" s="531"/>
    </row>
    <row r="1591" spans="1:17" ht="14.4" customHeight="1" x14ac:dyDescent="0.3">
      <c r="A1591" s="525" t="s">
        <v>2808</v>
      </c>
      <c r="B1591" s="526" t="s">
        <v>2194</v>
      </c>
      <c r="C1591" s="526" t="s">
        <v>2166</v>
      </c>
      <c r="D1591" s="526" t="s">
        <v>2440</v>
      </c>
      <c r="E1591" s="526" t="s">
        <v>2441</v>
      </c>
      <c r="F1591" s="530">
        <v>2</v>
      </c>
      <c r="G1591" s="530">
        <v>1662.32</v>
      </c>
      <c r="H1591" s="530">
        <v>1</v>
      </c>
      <c r="I1591" s="530">
        <v>831.16</v>
      </c>
      <c r="J1591" s="530">
        <v>2</v>
      </c>
      <c r="K1591" s="530">
        <v>1662.32</v>
      </c>
      <c r="L1591" s="530">
        <v>1</v>
      </c>
      <c r="M1591" s="530">
        <v>831.16</v>
      </c>
      <c r="N1591" s="530">
        <v>1</v>
      </c>
      <c r="O1591" s="530">
        <v>831.16</v>
      </c>
      <c r="P1591" s="544">
        <v>0.5</v>
      </c>
      <c r="Q1591" s="531">
        <v>831.16</v>
      </c>
    </row>
    <row r="1592" spans="1:17" ht="14.4" customHeight="1" x14ac:dyDescent="0.3">
      <c r="A1592" s="525" t="s">
        <v>2808</v>
      </c>
      <c r="B1592" s="526" t="s">
        <v>2194</v>
      </c>
      <c r="C1592" s="526" t="s">
        <v>2166</v>
      </c>
      <c r="D1592" s="526" t="s">
        <v>2442</v>
      </c>
      <c r="E1592" s="526" t="s">
        <v>2443</v>
      </c>
      <c r="F1592" s="530">
        <v>3</v>
      </c>
      <c r="G1592" s="530">
        <v>3936.42</v>
      </c>
      <c r="H1592" s="530">
        <v>0.75</v>
      </c>
      <c r="I1592" s="530">
        <v>1312.14</v>
      </c>
      <c r="J1592" s="530">
        <v>4</v>
      </c>
      <c r="K1592" s="530">
        <v>5248.56</v>
      </c>
      <c r="L1592" s="530">
        <v>1</v>
      </c>
      <c r="M1592" s="530">
        <v>1312.14</v>
      </c>
      <c r="N1592" s="530">
        <v>6</v>
      </c>
      <c r="O1592" s="530">
        <v>7872.84</v>
      </c>
      <c r="P1592" s="544">
        <v>1.5</v>
      </c>
      <c r="Q1592" s="531">
        <v>1312.14</v>
      </c>
    </row>
    <row r="1593" spans="1:17" ht="14.4" customHeight="1" x14ac:dyDescent="0.3">
      <c r="A1593" s="525" t="s">
        <v>2808</v>
      </c>
      <c r="B1593" s="526" t="s">
        <v>2194</v>
      </c>
      <c r="C1593" s="526" t="s">
        <v>2166</v>
      </c>
      <c r="D1593" s="526" t="s">
        <v>2601</v>
      </c>
      <c r="E1593" s="526" t="s">
        <v>2602</v>
      </c>
      <c r="F1593" s="530"/>
      <c r="G1593" s="530"/>
      <c r="H1593" s="530"/>
      <c r="I1593" s="530"/>
      <c r="J1593" s="530">
        <v>19</v>
      </c>
      <c r="K1593" s="530">
        <v>69247.02</v>
      </c>
      <c r="L1593" s="530">
        <v>1</v>
      </c>
      <c r="M1593" s="530">
        <v>3644.5800000000004</v>
      </c>
      <c r="N1593" s="530">
        <v>5</v>
      </c>
      <c r="O1593" s="530">
        <v>18222.900000000001</v>
      </c>
      <c r="P1593" s="544">
        <v>0.26315789473684209</v>
      </c>
      <c r="Q1593" s="531">
        <v>3644.5800000000004</v>
      </c>
    </row>
    <row r="1594" spans="1:17" ht="14.4" customHeight="1" x14ac:dyDescent="0.3">
      <c r="A1594" s="525" t="s">
        <v>2808</v>
      </c>
      <c r="B1594" s="526" t="s">
        <v>2194</v>
      </c>
      <c r="C1594" s="526" t="s">
        <v>2166</v>
      </c>
      <c r="D1594" s="526" t="s">
        <v>2446</v>
      </c>
      <c r="E1594" s="526" t="s">
        <v>2447</v>
      </c>
      <c r="F1594" s="530">
        <v>5</v>
      </c>
      <c r="G1594" s="530">
        <v>5731.65</v>
      </c>
      <c r="H1594" s="530">
        <v>0.55555555555555558</v>
      </c>
      <c r="I1594" s="530">
        <v>1146.33</v>
      </c>
      <c r="J1594" s="530">
        <v>9</v>
      </c>
      <c r="K1594" s="530">
        <v>10316.969999999999</v>
      </c>
      <c r="L1594" s="530">
        <v>1</v>
      </c>
      <c r="M1594" s="530">
        <v>1146.33</v>
      </c>
      <c r="N1594" s="530">
        <v>8</v>
      </c>
      <c r="O1594" s="530">
        <v>9170.64</v>
      </c>
      <c r="P1594" s="544">
        <v>0.88888888888888884</v>
      </c>
      <c r="Q1594" s="531">
        <v>1146.33</v>
      </c>
    </row>
    <row r="1595" spans="1:17" ht="14.4" customHeight="1" x14ac:dyDescent="0.3">
      <c r="A1595" s="525" t="s">
        <v>2808</v>
      </c>
      <c r="B1595" s="526" t="s">
        <v>2194</v>
      </c>
      <c r="C1595" s="526" t="s">
        <v>2166</v>
      </c>
      <c r="D1595" s="526" t="s">
        <v>2448</v>
      </c>
      <c r="E1595" s="526" t="s">
        <v>2449</v>
      </c>
      <c r="F1595" s="530">
        <v>11</v>
      </c>
      <c r="G1595" s="530">
        <v>3950.1</v>
      </c>
      <c r="H1595" s="530">
        <v>1.5714285714285714</v>
      </c>
      <c r="I1595" s="530">
        <v>359.09999999999997</v>
      </c>
      <c r="J1595" s="530">
        <v>7</v>
      </c>
      <c r="K1595" s="530">
        <v>2513.6999999999998</v>
      </c>
      <c r="L1595" s="530">
        <v>1</v>
      </c>
      <c r="M1595" s="530">
        <v>359.09999999999997</v>
      </c>
      <c r="N1595" s="530">
        <v>1</v>
      </c>
      <c r="O1595" s="530">
        <v>359.1</v>
      </c>
      <c r="P1595" s="544">
        <v>0.14285714285714288</v>
      </c>
      <c r="Q1595" s="531">
        <v>359.1</v>
      </c>
    </row>
    <row r="1596" spans="1:17" ht="14.4" customHeight="1" x14ac:dyDescent="0.3">
      <c r="A1596" s="525" t="s">
        <v>2808</v>
      </c>
      <c r="B1596" s="526" t="s">
        <v>2194</v>
      </c>
      <c r="C1596" s="526" t="s">
        <v>2166</v>
      </c>
      <c r="D1596" s="526" t="s">
        <v>2605</v>
      </c>
      <c r="E1596" s="526" t="s">
        <v>2606</v>
      </c>
      <c r="F1596" s="530">
        <v>1</v>
      </c>
      <c r="G1596" s="530">
        <v>565.85</v>
      </c>
      <c r="H1596" s="530"/>
      <c r="I1596" s="530">
        <v>565.85</v>
      </c>
      <c r="J1596" s="530"/>
      <c r="K1596" s="530"/>
      <c r="L1596" s="530"/>
      <c r="M1596" s="530"/>
      <c r="N1596" s="530"/>
      <c r="O1596" s="530"/>
      <c r="P1596" s="544"/>
      <c r="Q1596" s="531"/>
    </row>
    <row r="1597" spans="1:17" ht="14.4" customHeight="1" x14ac:dyDescent="0.3">
      <c r="A1597" s="525" t="s">
        <v>2808</v>
      </c>
      <c r="B1597" s="526" t="s">
        <v>2194</v>
      </c>
      <c r="C1597" s="526" t="s">
        <v>2166</v>
      </c>
      <c r="D1597" s="526" t="s">
        <v>2167</v>
      </c>
      <c r="E1597" s="526" t="s">
        <v>2168</v>
      </c>
      <c r="F1597" s="530">
        <v>9</v>
      </c>
      <c r="G1597" s="530">
        <v>8045.0999999999995</v>
      </c>
      <c r="H1597" s="530">
        <v>1.2857142857142858</v>
      </c>
      <c r="I1597" s="530">
        <v>893.9</v>
      </c>
      <c r="J1597" s="530">
        <v>7</v>
      </c>
      <c r="K1597" s="530">
        <v>6257.2999999999993</v>
      </c>
      <c r="L1597" s="530">
        <v>1</v>
      </c>
      <c r="M1597" s="530">
        <v>893.89999999999986</v>
      </c>
      <c r="N1597" s="530">
        <v>10</v>
      </c>
      <c r="O1597" s="530">
        <v>8939</v>
      </c>
      <c r="P1597" s="544">
        <v>1.4285714285714288</v>
      </c>
      <c r="Q1597" s="531">
        <v>893.9</v>
      </c>
    </row>
    <row r="1598" spans="1:17" ht="14.4" customHeight="1" x14ac:dyDescent="0.3">
      <c r="A1598" s="525" t="s">
        <v>2808</v>
      </c>
      <c r="B1598" s="526" t="s">
        <v>2194</v>
      </c>
      <c r="C1598" s="526" t="s">
        <v>2166</v>
      </c>
      <c r="D1598" s="526" t="s">
        <v>2225</v>
      </c>
      <c r="E1598" s="526" t="s">
        <v>2226</v>
      </c>
      <c r="F1598" s="530">
        <v>2</v>
      </c>
      <c r="G1598" s="530">
        <v>1787.8</v>
      </c>
      <c r="H1598" s="530">
        <v>2</v>
      </c>
      <c r="I1598" s="530">
        <v>893.9</v>
      </c>
      <c r="J1598" s="530">
        <v>1</v>
      </c>
      <c r="K1598" s="530">
        <v>893.9</v>
      </c>
      <c r="L1598" s="530">
        <v>1</v>
      </c>
      <c r="M1598" s="530">
        <v>893.9</v>
      </c>
      <c r="N1598" s="530">
        <v>1</v>
      </c>
      <c r="O1598" s="530">
        <v>893.9</v>
      </c>
      <c r="P1598" s="544">
        <v>1</v>
      </c>
      <c r="Q1598" s="531">
        <v>893.9</v>
      </c>
    </row>
    <row r="1599" spans="1:17" ht="14.4" customHeight="1" x14ac:dyDescent="0.3">
      <c r="A1599" s="525" t="s">
        <v>2808</v>
      </c>
      <c r="B1599" s="526" t="s">
        <v>2194</v>
      </c>
      <c r="C1599" s="526" t="s">
        <v>2166</v>
      </c>
      <c r="D1599" s="526" t="s">
        <v>2169</v>
      </c>
      <c r="E1599" s="526" t="s">
        <v>2170</v>
      </c>
      <c r="F1599" s="530"/>
      <c r="G1599" s="530"/>
      <c r="H1599" s="530"/>
      <c r="I1599" s="530"/>
      <c r="J1599" s="530">
        <v>1</v>
      </c>
      <c r="K1599" s="530">
        <v>893.9</v>
      </c>
      <c r="L1599" s="530">
        <v>1</v>
      </c>
      <c r="M1599" s="530">
        <v>893.9</v>
      </c>
      <c r="N1599" s="530"/>
      <c r="O1599" s="530"/>
      <c r="P1599" s="544"/>
      <c r="Q1599" s="531"/>
    </row>
    <row r="1600" spans="1:17" ht="14.4" customHeight="1" x14ac:dyDescent="0.3">
      <c r="A1600" s="525" t="s">
        <v>2808</v>
      </c>
      <c r="B1600" s="526" t="s">
        <v>2194</v>
      </c>
      <c r="C1600" s="526" t="s">
        <v>2166</v>
      </c>
      <c r="D1600" s="526" t="s">
        <v>2450</v>
      </c>
      <c r="E1600" s="526" t="s">
        <v>2451</v>
      </c>
      <c r="F1600" s="530">
        <v>3</v>
      </c>
      <c r="G1600" s="530">
        <v>50495.07</v>
      </c>
      <c r="H1600" s="530">
        <v>0.75</v>
      </c>
      <c r="I1600" s="530">
        <v>16831.689999999999</v>
      </c>
      <c r="J1600" s="530">
        <v>4</v>
      </c>
      <c r="K1600" s="530">
        <v>67326.759999999995</v>
      </c>
      <c r="L1600" s="530">
        <v>1</v>
      </c>
      <c r="M1600" s="530">
        <v>16831.689999999999</v>
      </c>
      <c r="N1600" s="530">
        <v>1</v>
      </c>
      <c r="O1600" s="530">
        <v>16831.689999999999</v>
      </c>
      <c r="P1600" s="544">
        <v>0.25</v>
      </c>
      <c r="Q1600" s="531">
        <v>16831.689999999999</v>
      </c>
    </row>
    <row r="1601" spans="1:17" ht="14.4" customHeight="1" x14ac:dyDescent="0.3">
      <c r="A1601" s="525" t="s">
        <v>2808</v>
      </c>
      <c r="B1601" s="526" t="s">
        <v>2194</v>
      </c>
      <c r="C1601" s="526" t="s">
        <v>2166</v>
      </c>
      <c r="D1601" s="526" t="s">
        <v>2456</v>
      </c>
      <c r="E1601" s="526" t="s">
        <v>2457</v>
      </c>
      <c r="F1601" s="530">
        <v>8</v>
      </c>
      <c r="G1601" s="530">
        <v>52697.04</v>
      </c>
      <c r="H1601" s="530">
        <v>1.3333333333333335</v>
      </c>
      <c r="I1601" s="530">
        <v>6587.13</v>
      </c>
      <c r="J1601" s="530">
        <v>6</v>
      </c>
      <c r="K1601" s="530">
        <v>39522.78</v>
      </c>
      <c r="L1601" s="530">
        <v>1</v>
      </c>
      <c r="M1601" s="530">
        <v>6587.13</v>
      </c>
      <c r="N1601" s="530">
        <v>2</v>
      </c>
      <c r="O1601" s="530">
        <v>13174.26</v>
      </c>
      <c r="P1601" s="544">
        <v>0.33333333333333337</v>
      </c>
      <c r="Q1601" s="531">
        <v>6587.13</v>
      </c>
    </row>
    <row r="1602" spans="1:17" ht="14.4" customHeight="1" x14ac:dyDescent="0.3">
      <c r="A1602" s="525" t="s">
        <v>2808</v>
      </c>
      <c r="B1602" s="526" t="s">
        <v>2194</v>
      </c>
      <c r="C1602" s="526" t="s">
        <v>2166</v>
      </c>
      <c r="D1602" s="526" t="s">
        <v>2227</v>
      </c>
      <c r="E1602" s="526" t="s">
        <v>2228</v>
      </c>
      <c r="F1602" s="530"/>
      <c r="G1602" s="530"/>
      <c r="H1602" s="530"/>
      <c r="I1602" s="530"/>
      <c r="J1602" s="530">
        <v>1</v>
      </c>
      <c r="K1602" s="530">
        <v>1841.62</v>
      </c>
      <c r="L1602" s="530">
        <v>1</v>
      </c>
      <c r="M1602" s="530">
        <v>1841.62</v>
      </c>
      <c r="N1602" s="530">
        <v>2</v>
      </c>
      <c r="O1602" s="530">
        <v>3683.24</v>
      </c>
      <c r="P1602" s="544">
        <v>2</v>
      </c>
      <c r="Q1602" s="531">
        <v>1841.62</v>
      </c>
    </row>
    <row r="1603" spans="1:17" ht="14.4" customHeight="1" x14ac:dyDescent="0.3">
      <c r="A1603" s="525" t="s">
        <v>2808</v>
      </c>
      <c r="B1603" s="526" t="s">
        <v>2194</v>
      </c>
      <c r="C1603" s="526" t="s">
        <v>2166</v>
      </c>
      <c r="D1603" s="526" t="s">
        <v>2460</v>
      </c>
      <c r="E1603" s="526" t="s">
        <v>2461</v>
      </c>
      <c r="F1603" s="530">
        <v>2</v>
      </c>
      <c r="G1603" s="530">
        <v>32673.82</v>
      </c>
      <c r="H1603" s="530">
        <v>1.9542927208565106</v>
      </c>
      <c r="I1603" s="530">
        <v>16336.91</v>
      </c>
      <c r="J1603" s="530">
        <v>1</v>
      </c>
      <c r="K1603" s="530">
        <v>16719</v>
      </c>
      <c r="L1603" s="530">
        <v>1</v>
      </c>
      <c r="M1603" s="530">
        <v>16719</v>
      </c>
      <c r="N1603" s="530">
        <v>4</v>
      </c>
      <c r="O1603" s="530">
        <v>66876</v>
      </c>
      <c r="P1603" s="544">
        <v>4</v>
      </c>
      <c r="Q1603" s="531">
        <v>16719</v>
      </c>
    </row>
    <row r="1604" spans="1:17" ht="14.4" customHeight="1" x14ac:dyDescent="0.3">
      <c r="A1604" s="525" t="s">
        <v>2808</v>
      </c>
      <c r="B1604" s="526" t="s">
        <v>2194</v>
      </c>
      <c r="C1604" s="526" t="s">
        <v>2166</v>
      </c>
      <c r="D1604" s="526" t="s">
        <v>2171</v>
      </c>
      <c r="E1604" s="526" t="s">
        <v>2172</v>
      </c>
      <c r="F1604" s="530">
        <v>1</v>
      </c>
      <c r="G1604" s="530">
        <v>511</v>
      </c>
      <c r="H1604" s="530">
        <v>1</v>
      </c>
      <c r="I1604" s="530">
        <v>511</v>
      </c>
      <c r="J1604" s="530">
        <v>1</v>
      </c>
      <c r="K1604" s="530">
        <v>511</v>
      </c>
      <c r="L1604" s="530">
        <v>1</v>
      </c>
      <c r="M1604" s="530">
        <v>511</v>
      </c>
      <c r="N1604" s="530"/>
      <c r="O1604" s="530"/>
      <c r="P1604" s="544"/>
      <c r="Q1604" s="531"/>
    </row>
    <row r="1605" spans="1:17" ht="14.4" customHeight="1" x14ac:dyDescent="0.3">
      <c r="A1605" s="525" t="s">
        <v>2808</v>
      </c>
      <c r="B1605" s="526" t="s">
        <v>2194</v>
      </c>
      <c r="C1605" s="526" t="s">
        <v>2166</v>
      </c>
      <c r="D1605" s="526" t="s">
        <v>2464</v>
      </c>
      <c r="E1605" s="526" t="s">
        <v>2465</v>
      </c>
      <c r="F1605" s="530">
        <v>3</v>
      </c>
      <c r="G1605" s="530">
        <v>70668.69</v>
      </c>
      <c r="H1605" s="530">
        <v>1.8750003979839724</v>
      </c>
      <c r="I1605" s="530">
        <v>23556.23</v>
      </c>
      <c r="J1605" s="530">
        <v>2</v>
      </c>
      <c r="K1605" s="530">
        <v>37689.96</v>
      </c>
      <c r="L1605" s="530">
        <v>1</v>
      </c>
      <c r="M1605" s="530">
        <v>18844.98</v>
      </c>
      <c r="N1605" s="530"/>
      <c r="O1605" s="530"/>
      <c r="P1605" s="544"/>
      <c r="Q1605" s="531"/>
    </row>
    <row r="1606" spans="1:17" ht="14.4" customHeight="1" x14ac:dyDescent="0.3">
      <c r="A1606" s="525" t="s">
        <v>2808</v>
      </c>
      <c r="B1606" s="526" t="s">
        <v>2194</v>
      </c>
      <c r="C1606" s="526" t="s">
        <v>2166</v>
      </c>
      <c r="D1606" s="526" t="s">
        <v>2468</v>
      </c>
      <c r="E1606" s="526" t="s">
        <v>2469</v>
      </c>
      <c r="F1606" s="530"/>
      <c r="G1606" s="530"/>
      <c r="H1606" s="530"/>
      <c r="I1606" s="530"/>
      <c r="J1606" s="530">
        <v>2</v>
      </c>
      <c r="K1606" s="530">
        <v>6213</v>
      </c>
      <c r="L1606" s="530">
        <v>1</v>
      </c>
      <c r="M1606" s="530">
        <v>3106.5</v>
      </c>
      <c r="N1606" s="530">
        <v>1</v>
      </c>
      <c r="O1606" s="530">
        <v>3106.5</v>
      </c>
      <c r="P1606" s="544">
        <v>0.5</v>
      </c>
      <c r="Q1606" s="531">
        <v>3106.5</v>
      </c>
    </row>
    <row r="1607" spans="1:17" ht="14.4" customHeight="1" x14ac:dyDescent="0.3">
      <c r="A1607" s="525" t="s">
        <v>2808</v>
      </c>
      <c r="B1607" s="526" t="s">
        <v>2194</v>
      </c>
      <c r="C1607" s="526" t="s">
        <v>2166</v>
      </c>
      <c r="D1607" s="526" t="s">
        <v>2470</v>
      </c>
      <c r="E1607" s="526" t="s">
        <v>2471</v>
      </c>
      <c r="F1607" s="530">
        <v>2</v>
      </c>
      <c r="G1607" s="530">
        <v>761.72</v>
      </c>
      <c r="H1607" s="530">
        <v>0.5</v>
      </c>
      <c r="I1607" s="530">
        <v>380.86</v>
      </c>
      <c r="J1607" s="530">
        <v>4</v>
      </c>
      <c r="K1607" s="530">
        <v>1523.44</v>
      </c>
      <c r="L1607" s="530">
        <v>1</v>
      </c>
      <c r="M1607" s="530">
        <v>380.86</v>
      </c>
      <c r="N1607" s="530">
        <v>5</v>
      </c>
      <c r="O1607" s="530">
        <v>1904.3</v>
      </c>
      <c r="P1607" s="544">
        <v>1.25</v>
      </c>
      <c r="Q1607" s="531">
        <v>380.86</v>
      </c>
    </row>
    <row r="1608" spans="1:17" ht="14.4" customHeight="1" x14ac:dyDescent="0.3">
      <c r="A1608" s="525" t="s">
        <v>2808</v>
      </c>
      <c r="B1608" s="526" t="s">
        <v>2194</v>
      </c>
      <c r="C1608" s="526" t="s">
        <v>2166</v>
      </c>
      <c r="D1608" s="526" t="s">
        <v>2233</v>
      </c>
      <c r="E1608" s="526" t="s">
        <v>2234</v>
      </c>
      <c r="F1608" s="530">
        <v>1</v>
      </c>
      <c r="G1608" s="530">
        <v>1085.2</v>
      </c>
      <c r="H1608" s="530">
        <v>1</v>
      </c>
      <c r="I1608" s="530">
        <v>1085.2</v>
      </c>
      <c r="J1608" s="530">
        <v>1</v>
      </c>
      <c r="K1608" s="530">
        <v>1085.2</v>
      </c>
      <c r="L1608" s="530">
        <v>1</v>
      </c>
      <c r="M1608" s="530">
        <v>1085.2</v>
      </c>
      <c r="N1608" s="530">
        <v>5</v>
      </c>
      <c r="O1608" s="530">
        <v>5426</v>
      </c>
      <c r="P1608" s="544">
        <v>5</v>
      </c>
      <c r="Q1608" s="531">
        <v>1085.2</v>
      </c>
    </row>
    <row r="1609" spans="1:17" ht="14.4" customHeight="1" x14ac:dyDescent="0.3">
      <c r="A1609" s="525" t="s">
        <v>2808</v>
      </c>
      <c r="B1609" s="526" t="s">
        <v>2194</v>
      </c>
      <c r="C1609" s="526" t="s">
        <v>2166</v>
      </c>
      <c r="D1609" s="526" t="s">
        <v>2474</v>
      </c>
      <c r="E1609" s="526" t="s">
        <v>2475</v>
      </c>
      <c r="F1609" s="530"/>
      <c r="G1609" s="530"/>
      <c r="H1609" s="530"/>
      <c r="I1609" s="530"/>
      <c r="J1609" s="530">
        <v>2</v>
      </c>
      <c r="K1609" s="530">
        <v>26930.94</v>
      </c>
      <c r="L1609" s="530">
        <v>1</v>
      </c>
      <c r="M1609" s="530">
        <v>13465.47</v>
      </c>
      <c r="N1609" s="530">
        <v>1</v>
      </c>
      <c r="O1609" s="530">
        <v>13465.47</v>
      </c>
      <c r="P1609" s="544">
        <v>0.5</v>
      </c>
      <c r="Q1609" s="531">
        <v>13465.47</v>
      </c>
    </row>
    <row r="1610" spans="1:17" ht="14.4" customHeight="1" x14ac:dyDescent="0.3">
      <c r="A1610" s="525" t="s">
        <v>2808</v>
      </c>
      <c r="B1610" s="526" t="s">
        <v>2194</v>
      </c>
      <c r="C1610" s="526" t="s">
        <v>2166</v>
      </c>
      <c r="D1610" s="526" t="s">
        <v>2478</v>
      </c>
      <c r="E1610" s="526" t="s">
        <v>2479</v>
      </c>
      <c r="F1610" s="530"/>
      <c r="G1610" s="530"/>
      <c r="H1610" s="530"/>
      <c r="I1610" s="530"/>
      <c r="J1610" s="530">
        <v>3</v>
      </c>
      <c r="K1610" s="530">
        <v>77664.149999999994</v>
      </c>
      <c r="L1610" s="530">
        <v>1</v>
      </c>
      <c r="M1610" s="530">
        <v>25888.05</v>
      </c>
      <c r="N1610" s="530">
        <v>2</v>
      </c>
      <c r="O1610" s="530">
        <v>51776.1</v>
      </c>
      <c r="P1610" s="544">
        <v>0.66666666666666674</v>
      </c>
      <c r="Q1610" s="531">
        <v>25888.05</v>
      </c>
    </row>
    <row r="1611" spans="1:17" ht="14.4" customHeight="1" x14ac:dyDescent="0.3">
      <c r="A1611" s="525" t="s">
        <v>2808</v>
      </c>
      <c r="B1611" s="526" t="s">
        <v>2194</v>
      </c>
      <c r="C1611" s="526" t="s">
        <v>2166</v>
      </c>
      <c r="D1611" s="526" t="s">
        <v>2611</v>
      </c>
      <c r="E1611" s="526" t="s">
        <v>2612</v>
      </c>
      <c r="F1611" s="530">
        <v>1</v>
      </c>
      <c r="G1611" s="530">
        <v>20319.98</v>
      </c>
      <c r="H1611" s="530"/>
      <c r="I1611" s="530">
        <v>20319.98</v>
      </c>
      <c r="J1611" s="530"/>
      <c r="K1611" s="530"/>
      <c r="L1611" s="530"/>
      <c r="M1611" s="530"/>
      <c r="N1611" s="530"/>
      <c r="O1611" s="530"/>
      <c r="P1611" s="544"/>
      <c r="Q1611" s="531"/>
    </row>
    <row r="1612" spans="1:17" ht="14.4" customHeight="1" x14ac:dyDescent="0.3">
      <c r="A1612" s="525" t="s">
        <v>2808</v>
      </c>
      <c r="B1612" s="526" t="s">
        <v>2194</v>
      </c>
      <c r="C1612" s="526" t="s">
        <v>2166</v>
      </c>
      <c r="D1612" s="526" t="s">
        <v>2493</v>
      </c>
      <c r="E1612" s="526" t="s">
        <v>2494</v>
      </c>
      <c r="F1612" s="530"/>
      <c r="G1612" s="530"/>
      <c r="H1612" s="530"/>
      <c r="I1612" s="530"/>
      <c r="J1612" s="530">
        <v>4</v>
      </c>
      <c r="K1612" s="530">
        <v>75600</v>
      </c>
      <c r="L1612" s="530">
        <v>1</v>
      </c>
      <c r="M1612" s="530">
        <v>18900</v>
      </c>
      <c r="N1612" s="530">
        <v>2</v>
      </c>
      <c r="O1612" s="530">
        <v>37800</v>
      </c>
      <c r="P1612" s="544">
        <v>0.5</v>
      </c>
      <c r="Q1612" s="531">
        <v>18900</v>
      </c>
    </row>
    <row r="1613" spans="1:17" ht="14.4" customHeight="1" x14ac:dyDescent="0.3">
      <c r="A1613" s="525" t="s">
        <v>2808</v>
      </c>
      <c r="B1613" s="526" t="s">
        <v>2194</v>
      </c>
      <c r="C1613" s="526" t="s">
        <v>2166</v>
      </c>
      <c r="D1613" s="526" t="s">
        <v>2496</v>
      </c>
      <c r="E1613" s="526" t="s">
        <v>2497</v>
      </c>
      <c r="F1613" s="530"/>
      <c r="G1613" s="530"/>
      <c r="H1613" s="530"/>
      <c r="I1613" s="530"/>
      <c r="J1613" s="530"/>
      <c r="K1613" s="530"/>
      <c r="L1613" s="530"/>
      <c r="M1613" s="530"/>
      <c r="N1613" s="530">
        <v>4</v>
      </c>
      <c r="O1613" s="530">
        <v>35441.56</v>
      </c>
      <c r="P1613" s="544"/>
      <c r="Q1613" s="531">
        <v>8860.39</v>
      </c>
    </row>
    <row r="1614" spans="1:17" ht="14.4" customHeight="1" x14ac:dyDescent="0.3">
      <c r="A1614" s="525" t="s">
        <v>2808</v>
      </c>
      <c r="B1614" s="526" t="s">
        <v>2194</v>
      </c>
      <c r="C1614" s="526" t="s">
        <v>2175</v>
      </c>
      <c r="D1614" s="526" t="s">
        <v>2243</v>
      </c>
      <c r="E1614" s="526" t="s">
        <v>2244</v>
      </c>
      <c r="F1614" s="530">
        <v>3</v>
      </c>
      <c r="G1614" s="530">
        <v>621</v>
      </c>
      <c r="H1614" s="530">
        <v>0.4859154929577465</v>
      </c>
      <c r="I1614" s="530">
        <v>207</v>
      </c>
      <c r="J1614" s="530">
        <v>6</v>
      </c>
      <c r="K1614" s="530">
        <v>1278</v>
      </c>
      <c r="L1614" s="530">
        <v>1</v>
      </c>
      <c r="M1614" s="530">
        <v>213</v>
      </c>
      <c r="N1614" s="530"/>
      <c r="O1614" s="530"/>
      <c r="P1614" s="544"/>
      <c r="Q1614" s="531"/>
    </row>
    <row r="1615" spans="1:17" ht="14.4" customHeight="1" x14ac:dyDescent="0.3">
      <c r="A1615" s="525" t="s">
        <v>2808</v>
      </c>
      <c r="B1615" s="526" t="s">
        <v>2194</v>
      </c>
      <c r="C1615" s="526" t="s">
        <v>2175</v>
      </c>
      <c r="D1615" s="526" t="s">
        <v>2245</v>
      </c>
      <c r="E1615" s="526" t="s">
        <v>2246</v>
      </c>
      <c r="F1615" s="530">
        <v>4</v>
      </c>
      <c r="G1615" s="530">
        <v>604</v>
      </c>
      <c r="H1615" s="530">
        <v>0.97419354838709682</v>
      </c>
      <c r="I1615" s="530">
        <v>151</v>
      </c>
      <c r="J1615" s="530">
        <v>4</v>
      </c>
      <c r="K1615" s="530">
        <v>620</v>
      </c>
      <c r="L1615" s="530">
        <v>1</v>
      </c>
      <c r="M1615" s="530">
        <v>155</v>
      </c>
      <c r="N1615" s="530">
        <v>6</v>
      </c>
      <c r="O1615" s="530">
        <v>930</v>
      </c>
      <c r="P1615" s="544">
        <v>1.5</v>
      </c>
      <c r="Q1615" s="531">
        <v>155</v>
      </c>
    </row>
    <row r="1616" spans="1:17" ht="14.4" customHeight="1" x14ac:dyDescent="0.3">
      <c r="A1616" s="525" t="s">
        <v>2808</v>
      </c>
      <c r="B1616" s="526" t="s">
        <v>2194</v>
      </c>
      <c r="C1616" s="526" t="s">
        <v>2175</v>
      </c>
      <c r="D1616" s="526" t="s">
        <v>2247</v>
      </c>
      <c r="E1616" s="526" t="s">
        <v>2248</v>
      </c>
      <c r="F1616" s="530">
        <v>24</v>
      </c>
      <c r="G1616" s="530">
        <v>4392</v>
      </c>
      <c r="H1616" s="530">
        <v>0.75763325858202524</v>
      </c>
      <c r="I1616" s="530">
        <v>183</v>
      </c>
      <c r="J1616" s="530">
        <v>31</v>
      </c>
      <c r="K1616" s="530">
        <v>5797</v>
      </c>
      <c r="L1616" s="530">
        <v>1</v>
      </c>
      <c r="M1616" s="530">
        <v>187</v>
      </c>
      <c r="N1616" s="530">
        <v>9</v>
      </c>
      <c r="O1616" s="530">
        <v>1683</v>
      </c>
      <c r="P1616" s="544">
        <v>0.29032258064516131</v>
      </c>
      <c r="Q1616" s="531">
        <v>187</v>
      </c>
    </row>
    <row r="1617" spans="1:17" ht="14.4" customHeight="1" x14ac:dyDescent="0.3">
      <c r="A1617" s="525" t="s">
        <v>2808</v>
      </c>
      <c r="B1617" s="526" t="s">
        <v>2194</v>
      </c>
      <c r="C1617" s="526" t="s">
        <v>2175</v>
      </c>
      <c r="D1617" s="526" t="s">
        <v>2249</v>
      </c>
      <c r="E1617" s="526" t="s">
        <v>2250</v>
      </c>
      <c r="F1617" s="530">
        <v>12</v>
      </c>
      <c r="G1617" s="530">
        <v>1500</v>
      </c>
      <c r="H1617" s="530">
        <v>1.6741071428571428</v>
      </c>
      <c r="I1617" s="530">
        <v>125</v>
      </c>
      <c r="J1617" s="530">
        <v>7</v>
      </c>
      <c r="K1617" s="530">
        <v>896</v>
      </c>
      <c r="L1617" s="530">
        <v>1</v>
      </c>
      <c r="M1617" s="530">
        <v>128</v>
      </c>
      <c r="N1617" s="530">
        <v>17</v>
      </c>
      <c r="O1617" s="530">
        <v>2176</v>
      </c>
      <c r="P1617" s="544">
        <v>2.4285714285714284</v>
      </c>
      <c r="Q1617" s="531">
        <v>128</v>
      </c>
    </row>
    <row r="1618" spans="1:17" ht="14.4" customHeight="1" x14ac:dyDescent="0.3">
      <c r="A1618" s="525" t="s">
        <v>2808</v>
      </c>
      <c r="B1618" s="526" t="s">
        <v>2194</v>
      </c>
      <c r="C1618" s="526" t="s">
        <v>2175</v>
      </c>
      <c r="D1618" s="526" t="s">
        <v>2251</v>
      </c>
      <c r="E1618" s="526" t="s">
        <v>2252</v>
      </c>
      <c r="F1618" s="530">
        <v>12</v>
      </c>
      <c r="G1618" s="530">
        <v>2628</v>
      </c>
      <c r="H1618" s="530">
        <v>1.4730941704035874</v>
      </c>
      <c r="I1618" s="530">
        <v>219</v>
      </c>
      <c r="J1618" s="530">
        <v>8</v>
      </c>
      <c r="K1618" s="530">
        <v>1784</v>
      </c>
      <c r="L1618" s="530">
        <v>1</v>
      </c>
      <c r="M1618" s="530">
        <v>223</v>
      </c>
      <c r="N1618" s="530">
        <v>12</v>
      </c>
      <c r="O1618" s="530">
        <v>2676</v>
      </c>
      <c r="P1618" s="544">
        <v>1.5</v>
      </c>
      <c r="Q1618" s="531">
        <v>223</v>
      </c>
    </row>
    <row r="1619" spans="1:17" ht="14.4" customHeight="1" x14ac:dyDescent="0.3">
      <c r="A1619" s="525" t="s">
        <v>2808</v>
      </c>
      <c r="B1619" s="526" t="s">
        <v>2194</v>
      </c>
      <c r="C1619" s="526" t="s">
        <v>2175</v>
      </c>
      <c r="D1619" s="526" t="s">
        <v>2257</v>
      </c>
      <c r="E1619" s="526" t="s">
        <v>2258</v>
      </c>
      <c r="F1619" s="530">
        <v>113</v>
      </c>
      <c r="G1619" s="530">
        <v>24973</v>
      </c>
      <c r="H1619" s="530">
        <v>0.98222222222222222</v>
      </c>
      <c r="I1619" s="530">
        <v>221</v>
      </c>
      <c r="J1619" s="530">
        <v>113</v>
      </c>
      <c r="K1619" s="530">
        <v>25425</v>
      </c>
      <c r="L1619" s="530">
        <v>1</v>
      </c>
      <c r="M1619" s="530">
        <v>225</v>
      </c>
      <c r="N1619" s="530">
        <v>103</v>
      </c>
      <c r="O1619" s="530">
        <v>23175</v>
      </c>
      <c r="P1619" s="544">
        <v>0.91150442477876104</v>
      </c>
      <c r="Q1619" s="531">
        <v>225</v>
      </c>
    </row>
    <row r="1620" spans="1:17" ht="14.4" customHeight="1" x14ac:dyDescent="0.3">
      <c r="A1620" s="525" t="s">
        <v>2808</v>
      </c>
      <c r="B1620" s="526" t="s">
        <v>2194</v>
      </c>
      <c r="C1620" s="526" t="s">
        <v>2175</v>
      </c>
      <c r="D1620" s="526" t="s">
        <v>2259</v>
      </c>
      <c r="E1620" s="526" t="s">
        <v>2260</v>
      </c>
      <c r="F1620" s="530">
        <v>5</v>
      </c>
      <c r="G1620" s="530">
        <v>3065</v>
      </c>
      <c r="H1620" s="530">
        <v>0.54488888888888887</v>
      </c>
      <c r="I1620" s="530">
        <v>613</v>
      </c>
      <c r="J1620" s="530">
        <v>9</v>
      </c>
      <c r="K1620" s="530">
        <v>5625</v>
      </c>
      <c r="L1620" s="530">
        <v>1</v>
      </c>
      <c r="M1620" s="530">
        <v>625</v>
      </c>
      <c r="N1620" s="530">
        <v>4</v>
      </c>
      <c r="O1620" s="530">
        <v>2504</v>
      </c>
      <c r="P1620" s="544">
        <v>0.44515555555555558</v>
      </c>
      <c r="Q1620" s="531">
        <v>626</v>
      </c>
    </row>
    <row r="1621" spans="1:17" ht="14.4" customHeight="1" x14ac:dyDescent="0.3">
      <c r="A1621" s="525" t="s">
        <v>2808</v>
      </c>
      <c r="B1621" s="526" t="s">
        <v>2194</v>
      </c>
      <c r="C1621" s="526" t="s">
        <v>2175</v>
      </c>
      <c r="D1621" s="526" t="s">
        <v>2269</v>
      </c>
      <c r="E1621" s="526" t="s">
        <v>2270</v>
      </c>
      <c r="F1621" s="530"/>
      <c r="G1621" s="530"/>
      <c r="H1621" s="530"/>
      <c r="I1621" s="530"/>
      <c r="J1621" s="530">
        <v>9</v>
      </c>
      <c r="K1621" s="530">
        <v>2385</v>
      </c>
      <c r="L1621" s="530">
        <v>1</v>
      </c>
      <c r="M1621" s="530">
        <v>265</v>
      </c>
      <c r="N1621" s="530">
        <v>1</v>
      </c>
      <c r="O1621" s="530">
        <v>265</v>
      </c>
      <c r="P1621" s="544">
        <v>0.1111111111111111</v>
      </c>
      <c r="Q1621" s="531">
        <v>265</v>
      </c>
    </row>
    <row r="1622" spans="1:17" ht="14.4" customHeight="1" x14ac:dyDescent="0.3">
      <c r="A1622" s="525" t="s">
        <v>2808</v>
      </c>
      <c r="B1622" s="526" t="s">
        <v>2194</v>
      </c>
      <c r="C1622" s="526" t="s">
        <v>2175</v>
      </c>
      <c r="D1622" s="526" t="s">
        <v>2271</v>
      </c>
      <c r="E1622" s="526" t="s">
        <v>2272</v>
      </c>
      <c r="F1622" s="530">
        <v>49</v>
      </c>
      <c r="G1622" s="530">
        <v>16170</v>
      </c>
      <c r="H1622" s="530">
        <v>2.0144512271085087</v>
      </c>
      <c r="I1622" s="530">
        <v>330</v>
      </c>
      <c r="J1622" s="530">
        <v>23</v>
      </c>
      <c r="K1622" s="530">
        <v>8027</v>
      </c>
      <c r="L1622" s="530">
        <v>1</v>
      </c>
      <c r="M1622" s="530">
        <v>349</v>
      </c>
      <c r="N1622" s="530">
        <v>31</v>
      </c>
      <c r="O1622" s="530">
        <v>10850</v>
      </c>
      <c r="P1622" s="544">
        <v>1.3516880528217268</v>
      </c>
      <c r="Q1622" s="531">
        <v>350</v>
      </c>
    </row>
    <row r="1623" spans="1:17" ht="14.4" customHeight="1" x14ac:dyDescent="0.3">
      <c r="A1623" s="525" t="s">
        <v>2808</v>
      </c>
      <c r="B1623" s="526" t="s">
        <v>2194</v>
      </c>
      <c r="C1623" s="526" t="s">
        <v>2175</v>
      </c>
      <c r="D1623" s="526" t="s">
        <v>2502</v>
      </c>
      <c r="E1623" s="526" t="s">
        <v>2503</v>
      </c>
      <c r="F1623" s="530">
        <v>7</v>
      </c>
      <c r="G1623" s="530">
        <v>28973</v>
      </c>
      <c r="H1623" s="530">
        <v>1.1596621837976304</v>
      </c>
      <c r="I1623" s="530">
        <v>4139</v>
      </c>
      <c r="J1623" s="530">
        <v>6</v>
      </c>
      <c r="K1623" s="530">
        <v>24984</v>
      </c>
      <c r="L1623" s="530">
        <v>1</v>
      </c>
      <c r="M1623" s="530">
        <v>4164</v>
      </c>
      <c r="N1623" s="530">
        <v>2</v>
      </c>
      <c r="O1623" s="530">
        <v>8328</v>
      </c>
      <c r="P1623" s="544">
        <v>0.33333333333333331</v>
      </c>
      <c r="Q1623" s="531">
        <v>4164</v>
      </c>
    </row>
    <row r="1624" spans="1:17" ht="14.4" customHeight="1" x14ac:dyDescent="0.3">
      <c r="A1624" s="525" t="s">
        <v>2808</v>
      </c>
      <c r="B1624" s="526" t="s">
        <v>2194</v>
      </c>
      <c r="C1624" s="526" t="s">
        <v>2175</v>
      </c>
      <c r="D1624" s="526" t="s">
        <v>2504</v>
      </c>
      <c r="E1624" s="526" t="s">
        <v>2505</v>
      </c>
      <c r="F1624" s="530">
        <v>11</v>
      </c>
      <c r="G1624" s="530">
        <v>3069</v>
      </c>
      <c r="H1624" s="530">
        <v>0.54222614840989403</v>
      </c>
      <c r="I1624" s="530">
        <v>279</v>
      </c>
      <c r="J1624" s="530">
        <v>20</v>
      </c>
      <c r="K1624" s="530">
        <v>5660</v>
      </c>
      <c r="L1624" s="530">
        <v>1</v>
      </c>
      <c r="M1624" s="530">
        <v>283</v>
      </c>
      <c r="N1624" s="530">
        <v>19</v>
      </c>
      <c r="O1624" s="530">
        <v>5377</v>
      </c>
      <c r="P1624" s="544">
        <v>0.95</v>
      </c>
      <c r="Q1624" s="531">
        <v>283</v>
      </c>
    </row>
    <row r="1625" spans="1:17" ht="14.4" customHeight="1" x14ac:dyDescent="0.3">
      <c r="A1625" s="525" t="s">
        <v>2808</v>
      </c>
      <c r="B1625" s="526" t="s">
        <v>2194</v>
      </c>
      <c r="C1625" s="526" t="s">
        <v>2175</v>
      </c>
      <c r="D1625" s="526" t="s">
        <v>2506</v>
      </c>
      <c r="E1625" s="526" t="s">
        <v>2507</v>
      </c>
      <c r="F1625" s="530">
        <v>18</v>
      </c>
      <c r="G1625" s="530">
        <v>112752</v>
      </c>
      <c r="H1625" s="530">
        <v>0.93912261267189179</v>
      </c>
      <c r="I1625" s="530">
        <v>6264</v>
      </c>
      <c r="J1625" s="530">
        <v>19</v>
      </c>
      <c r="K1625" s="530">
        <v>120061</v>
      </c>
      <c r="L1625" s="530">
        <v>1</v>
      </c>
      <c r="M1625" s="530">
        <v>6319</v>
      </c>
      <c r="N1625" s="530">
        <v>22</v>
      </c>
      <c r="O1625" s="530">
        <v>139040</v>
      </c>
      <c r="P1625" s="544">
        <v>1.158077977028344</v>
      </c>
      <c r="Q1625" s="531">
        <v>6320</v>
      </c>
    </row>
    <row r="1626" spans="1:17" ht="14.4" customHeight="1" x14ac:dyDescent="0.3">
      <c r="A1626" s="525" t="s">
        <v>2808</v>
      </c>
      <c r="B1626" s="526" t="s">
        <v>2194</v>
      </c>
      <c r="C1626" s="526" t="s">
        <v>2175</v>
      </c>
      <c r="D1626" s="526" t="s">
        <v>2508</v>
      </c>
      <c r="E1626" s="526" t="s">
        <v>2509</v>
      </c>
      <c r="F1626" s="530">
        <v>6</v>
      </c>
      <c r="G1626" s="530">
        <v>9162</v>
      </c>
      <c r="H1626" s="530">
        <v>0.83102040816326528</v>
      </c>
      <c r="I1626" s="530">
        <v>1527</v>
      </c>
      <c r="J1626" s="530">
        <v>7</v>
      </c>
      <c r="K1626" s="530">
        <v>11025</v>
      </c>
      <c r="L1626" s="530">
        <v>1</v>
      </c>
      <c r="M1626" s="530">
        <v>1575</v>
      </c>
      <c r="N1626" s="530">
        <v>9</v>
      </c>
      <c r="O1626" s="530">
        <v>14175</v>
      </c>
      <c r="P1626" s="544">
        <v>1.2857142857142858</v>
      </c>
      <c r="Q1626" s="531">
        <v>1575</v>
      </c>
    </row>
    <row r="1627" spans="1:17" ht="14.4" customHeight="1" x14ac:dyDescent="0.3">
      <c r="A1627" s="525" t="s">
        <v>2808</v>
      </c>
      <c r="B1627" s="526" t="s">
        <v>2194</v>
      </c>
      <c r="C1627" s="526" t="s">
        <v>2175</v>
      </c>
      <c r="D1627" s="526" t="s">
        <v>2369</v>
      </c>
      <c r="E1627" s="526" t="s">
        <v>2370</v>
      </c>
      <c r="F1627" s="530">
        <v>1</v>
      </c>
      <c r="G1627" s="530">
        <v>1096</v>
      </c>
      <c r="H1627" s="530"/>
      <c r="I1627" s="530">
        <v>1096</v>
      </c>
      <c r="J1627" s="530"/>
      <c r="K1627" s="530"/>
      <c r="L1627" s="530"/>
      <c r="M1627" s="530"/>
      <c r="N1627" s="530"/>
      <c r="O1627" s="530"/>
      <c r="P1627" s="544"/>
      <c r="Q1627" s="531"/>
    </row>
    <row r="1628" spans="1:17" ht="14.4" customHeight="1" x14ac:dyDescent="0.3">
      <c r="A1628" s="525" t="s">
        <v>2808</v>
      </c>
      <c r="B1628" s="526" t="s">
        <v>2194</v>
      </c>
      <c r="C1628" s="526" t="s">
        <v>2175</v>
      </c>
      <c r="D1628" s="526" t="s">
        <v>2512</v>
      </c>
      <c r="E1628" s="526" t="s">
        <v>2513</v>
      </c>
      <c r="F1628" s="530">
        <v>13</v>
      </c>
      <c r="G1628" s="530">
        <v>49712</v>
      </c>
      <c r="H1628" s="530">
        <v>0.91991117690599555</v>
      </c>
      <c r="I1628" s="530">
        <v>3824</v>
      </c>
      <c r="J1628" s="530">
        <v>14</v>
      </c>
      <c r="K1628" s="530">
        <v>54040</v>
      </c>
      <c r="L1628" s="530">
        <v>1</v>
      </c>
      <c r="M1628" s="530">
        <v>3860</v>
      </c>
      <c r="N1628" s="530">
        <v>4</v>
      </c>
      <c r="O1628" s="530">
        <v>15440</v>
      </c>
      <c r="P1628" s="544">
        <v>0.2857142857142857</v>
      </c>
      <c r="Q1628" s="531">
        <v>3860</v>
      </c>
    </row>
    <row r="1629" spans="1:17" ht="14.4" customHeight="1" x14ac:dyDescent="0.3">
      <c r="A1629" s="525" t="s">
        <v>2808</v>
      </c>
      <c r="B1629" s="526" t="s">
        <v>2194</v>
      </c>
      <c r="C1629" s="526" t="s">
        <v>2175</v>
      </c>
      <c r="D1629" s="526" t="s">
        <v>2514</v>
      </c>
      <c r="E1629" s="526" t="s">
        <v>2515</v>
      </c>
      <c r="F1629" s="530">
        <v>2</v>
      </c>
      <c r="G1629" s="530">
        <v>10324</v>
      </c>
      <c r="H1629" s="530">
        <v>1.9815738963531671</v>
      </c>
      <c r="I1629" s="530">
        <v>5162</v>
      </c>
      <c r="J1629" s="530">
        <v>1</v>
      </c>
      <c r="K1629" s="530">
        <v>5210</v>
      </c>
      <c r="L1629" s="530">
        <v>1</v>
      </c>
      <c r="M1629" s="530">
        <v>5210</v>
      </c>
      <c r="N1629" s="530">
        <v>1</v>
      </c>
      <c r="O1629" s="530">
        <v>5210</v>
      </c>
      <c r="P1629" s="544">
        <v>1</v>
      </c>
      <c r="Q1629" s="531">
        <v>5210</v>
      </c>
    </row>
    <row r="1630" spans="1:17" ht="14.4" customHeight="1" x14ac:dyDescent="0.3">
      <c r="A1630" s="525" t="s">
        <v>2808</v>
      </c>
      <c r="B1630" s="526" t="s">
        <v>2194</v>
      </c>
      <c r="C1630" s="526" t="s">
        <v>2175</v>
      </c>
      <c r="D1630" s="526" t="s">
        <v>2518</v>
      </c>
      <c r="E1630" s="526" t="s">
        <v>2519</v>
      </c>
      <c r="F1630" s="530">
        <v>5</v>
      </c>
      <c r="G1630" s="530">
        <v>8330</v>
      </c>
      <c r="H1630" s="530">
        <v>0.97884841363102237</v>
      </c>
      <c r="I1630" s="530">
        <v>1666</v>
      </c>
      <c r="J1630" s="530">
        <v>5</v>
      </c>
      <c r="K1630" s="530">
        <v>8510</v>
      </c>
      <c r="L1630" s="530">
        <v>1</v>
      </c>
      <c r="M1630" s="530">
        <v>1702</v>
      </c>
      <c r="N1630" s="530">
        <v>3</v>
      </c>
      <c r="O1630" s="530">
        <v>5106</v>
      </c>
      <c r="P1630" s="544">
        <v>0.6</v>
      </c>
      <c r="Q1630" s="531">
        <v>1702</v>
      </c>
    </row>
    <row r="1631" spans="1:17" ht="14.4" customHeight="1" x14ac:dyDescent="0.3">
      <c r="A1631" s="525" t="s">
        <v>2808</v>
      </c>
      <c r="B1631" s="526" t="s">
        <v>2194</v>
      </c>
      <c r="C1631" s="526" t="s">
        <v>2175</v>
      </c>
      <c r="D1631" s="526" t="s">
        <v>2279</v>
      </c>
      <c r="E1631" s="526" t="s">
        <v>2280</v>
      </c>
      <c r="F1631" s="530"/>
      <c r="G1631" s="530"/>
      <c r="H1631" s="530"/>
      <c r="I1631" s="530"/>
      <c r="J1631" s="530">
        <v>1</v>
      </c>
      <c r="K1631" s="530">
        <v>1054</v>
      </c>
      <c r="L1631" s="530">
        <v>1</v>
      </c>
      <c r="M1631" s="530">
        <v>1054</v>
      </c>
      <c r="N1631" s="530"/>
      <c r="O1631" s="530"/>
      <c r="P1631" s="544"/>
      <c r="Q1631" s="531"/>
    </row>
    <row r="1632" spans="1:17" ht="14.4" customHeight="1" x14ac:dyDescent="0.3">
      <c r="A1632" s="525" t="s">
        <v>2808</v>
      </c>
      <c r="B1632" s="526" t="s">
        <v>2194</v>
      </c>
      <c r="C1632" s="526" t="s">
        <v>2175</v>
      </c>
      <c r="D1632" s="526" t="s">
        <v>2281</v>
      </c>
      <c r="E1632" s="526" t="s">
        <v>2282</v>
      </c>
      <c r="F1632" s="530">
        <v>41</v>
      </c>
      <c r="G1632" s="530">
        <v>52521</v>
      </c>
      <c r="H1632" s="530">
        <v>1.7660647634419449</v>
      </c>
      <c r="I1632" s="530">
        <v>1281</v>
      </c>
      <c r="J1632" s="530">
        <v>23</v>
      </c>
      <c r="K1632" s="530">
        <v>29739</v>
      </c>
      <c r="L1632" s="530">
        <v>1</v>
      </c>
      <c r="M1632" s="530">
        <v>1293</v>
      </c>
      <c r="N1632" s="530">
        <v>32</v>
      </c>
      <c r="O1632" s="530">
        <v>41408</v>
      </c>
      <c r="P1632" s="544">
        <v>1.3923803759373214</v>
      </c>
      <c r="Q1632" s="531">
        <v>1294</v>
      </c>
    </row>
    <row r="1633" spans="1:17" ht="14.4" customHeight="1" x14ac:dyDescent="0.3">
      <c r="A1633" s="525" t="s">
        <v>2808</v>
      </c>
      <c r="B1633" s="526" t="s">
        <v>2194</v>
      </c>
      <c r="C1633" s="526" t="s">
        <v>2175</v>
      </c>
      <c r="D1633" s="526" t="s">
        <v>2283</v>
      </c>
      <c r="E1633" s="526" t="s">
        <v>2284</v>
      </c>
      <c r="F1633" s="530">
        <v>36</v>
      </c>
      <c r="G1633" s="530">
        <v>42012</v>
      </c>
      <c r="H1633" s="530">
        <v>1.8786388230559405</v>
      </c>
      <c r="I1633" s="530">
        <v>1167</v>
      </c>
      <c r="J1633" s="530">
        <v>19</v>
      </c>
      <c r="K1633" s="530">
        <v>22363</v>
      </c>
      <c r="L1633" s="530">
        <v>1</v>
      </c>
      <c r="M1633" s="530">
        <v>1177</v>
      </c>
      <c r="N1633" s="530">
        <v>30</v>
      </c>
      <c r="O1633" s="530">
        <v>35340</v>
      </c>
      <c r="P1633" s="544">
        <v>1.5802888700084963</v>
      </c>
      <c r="Q1633" s="531">
        <v>1178</v>
      </c>
    </row>
    <row r="1634" spans="1:17" ht="14.4" customHeight="1" x14ac:dyDescent="0.3">
      <c r="A1634" s="525" t="s">
        <v>2808</v>
      </c>
      <c r="B1634" s="526" t="s">
        <v>2194</v>
      </c>
      <c r="C1634" s="526" t="s">
        <v>2175</v>
      </c>
      <c r="D1634" s="526" t="s">
        <v>2285</v>
      </c>
      <c r="E1634" s="526" t="s">
        <v>2286</v>
      </c>
      <c r="F1634" s="530">
        <v>26</v>
      </c>
      <c r="G1634" s="530">
        <v>131976</v>
      </c>
      <c r="H1634" s="530">
        <v>0.91398653702318622</v>
      </c>
      <c r="I1634" s="530">
        <v>5076</v>
      </c>
      <c r="J1634" s="530">
        <v>28</v>
      </c>
      <c r="K1634" s="530">
        <v>144396</v>
      </c>
      <c r="L1634" s="530">
        <v>1</v>
      </c>
      <c r="M1634" s="530">
        <v>5157</v>
      </c>
      <c r="N1634" s="530">
        <v>15</v>
      </c>
      <c r="O1634" s="530">
        <v>77355</v>
      </c>
      <c r="P1634" s="544">
        <v>0.5357142857142857</v>
      </c>
      <c r="Q1634" s="531">
        <v>5157</v>
      </c>
    </row>
    <row r="1635" spans="1:17" ht="14.4" customHeight="1" x14ac:dyDescent="0.3">
      <c r="A1635" s="525" t="s">
        <v>2808</v>
      </c>
      <c r="B1635" s="526" t="s">
        <v>2194</v>
      </c>
      <c r="C1635" s="526" t="s">
        <v>2175</v>
      </c>
      <c r="D1635" s="526" t="s">
        <v>2293</v>
      </c>
      <c r="E1635" s="526" t="s">
        <v>2294</v>
      </c>
      <c r="F1635" s="530">
        <v>1</v>
      </c>
      <c r="G1635" s="530">
        <v>752</v>
      </c>
      <c r="H1635" s="530">
        <v>0.11749999999999999</v>
      </c>
      <c r="I1635" s="530">
        <v>752</v>
      </c>
      <c r="J1635" s="530">
        <v>8</v>
      </c>
      <c r="K1635" s="530">
        <v>6400</v>
      </c>
      <c r="L1635" s="530">
        <v>1</v>
      </c>
      <c r="M1635" s="530">
        <v>800</v>
      </c>
      <c r="N1635" s="530">
        <v>8</v>
      </c>
      <c r="O1635" s="530">
        <v>6408</v>
      </c>
      <c r="P1635" s="544">
        <v>1.00125</v>
      </c>
      <c r="Q1635" s="531">
        <v>801</v>
      </c>
    </row>
    <row r="1636" spans="1:17" ht="14.4" customHeight="1" x14ac:dyDescent="0.3">
      <c r="A1636" s="525" t="s">
        <v>2808</v>
      </c>
      <c r="B1636" s="526" t="s">
        <v>2194</v>
      </c>
      <c r="C1636" s="526" t="s">
        <v>2175</v>
      </c>
      <c r="D1636" s="526" t="s">
        <v>2295</v>
      </c>
      <c r="E1636" s="526" t="s">
        <v>2296</v>
      </c>
      <c r="F1636" s="530">
        <v>401</v>
      </c>
      <c r="G1636" s="530">
        <v>70175</v>
      </c>
      <c r="H1636" s="530">
        <v>1.0139870244339446</v>
      </c>
      <c r="I1636" s="530">
        <v>175</v>
      </c>
      <c r="J1636" s="530">
        <v>391</v>
      </c>
      <c r="K1636" s="530">
        <v>69207</v>
      </c>
      <c r="L1636" s="530">
        <v>1</v>
      </c>
      <c r="M1636" s="530">
        <v>177</v>
      </c>
      <c r="N1636" s="530">
        <v>291</v>
      </c>
      <c r="O1636" s="530">
        <v>51507</v>
      </c>
      <c r="P1636" s="544">
        <v>0.74424552429667523</v>
      </c>
      <c r="Q1636" s="531">
        <v>177</v>
      </c>
    </row>
    <row r="1637" spans="1:17" ht="14.4" customHeight="1" x14ac:dyDescent="0.3">
      <c r="A1637" s="525" t="s">
        <v>2808</v>
      </c>
      <c r="B1637" s="526" t="s">
        <v>2194</v>
      </c>
      <c r="C1637" s="526" t="s">
        <v>2175</v>
      </c>
      <c r="D1637" s="526" t="s">
        <v>2297</v>
      </c>
      <c r="E1637" s="526" t="s">
        <v>2298</v>
      </c>
      <c r="F1637" s="530">
        <v>69</v>
      </c>
      <c r="G1637" s="530">
        <v>138069</v>
      </c>
      <c r="H1637" s="530">
        <v>0.93634033203125</v>
      </c>
      <c r="I1637" s="530">
        <v>2001</v>
      </c>
      <c r="J1637" s="530">
        <v>72</v>
      </c>
      <c r="K1637" s="530">
        <v>147456</v>
      </c>
      <c r="L1637" s="530">
        <v>1</v>
      </c>
      <c r="M1637" s="530">
        <v>2048</v>
      </c>
      <c r="N1637" s="530">
        <v>60</v>
      </c>
      <c r="O1637" s="530">
        <v>122940</v>
      </c>
      <c r="P1637" s="544">
        <v>0.833740234375</v>
      </c>
      <c r="Q1637" s="531">
        <v>2049</v>
      </c>
    </row>
    <row r="1638" spans="1:17" ht="14.4" customHeight="1" x14ac:dyDescent="0.3">
      <c r="A1638" s="525" t="s">
        <v>2808</v>
      </c>
      <c r="B1638" s="526" t="s">
        <v>2194</v>
      </c>
      <c r="C1638" s="526" t="s">
        <v>2175</v>
      </c>
      <c r="D1638" s="526" t="s">
        <v>2303</v>
      </c>
      <c r="E1638" s="526" t="s">
        <v>2304</v>
      </c>
      <c r="F1638" s="530">
        <v>15</v>
      </c>
      <c r="G1638" s="530">
        <v>40440</v>
      </c>
      <c r="H1638" s="530">
        <v>0.82115009746588696</v>
      </c>
      <c r="I1638" s="530">
        <v>2696</v>
      </c>
      <c r="J1638" s="530">
        <v>18</v>
      </c>
      <c r="K1638" s="530">
        <v>49248</v>
      </c>
      <c r="L1638" s="530">
        <v>1</v>
      </c>
      <c r="M1638" s="530">
        <v>2736</v>
      </c>
      <c r="N1638" s="530">
        <v>9</v>
      </c>
      <c r="O1638" s="530">
        <v>24633</v>
      </c>
      <c r="P1638" s="544">
        <v>0.5001827485380117</v>
      </c>
      <c r="Q1638" s="531">
        <v>2737</v>
      </c>
    </row>
    <row r="1639" spans="1:17" ht="14.4" customHeight="1" x14ac:dyDescent="0.3">
      <c r="A1639" s="525" t="s">
        <v>2808</v>
      </c>
      <c r="B1639" s="526" t="s">
        <v>2194</v>
      </c>
      <c r="C1639" s="526" t="s">
        <v>2175</v>
      </c>
      <c r="D1639" s="526" t="s">
        <v>2305</v>
      </c>
      <c r="E1639" s="526" t="s">
        <v>2306</v>
      </c>
      <c r="F1639" s="530">
        <v>2</v>
      </c>
      <c r="G1639" s="530">
        <v>10376</v>
      </c>
      <c r="H1639" s="530">
        <v>1.9692541279180109</v>
      </c>
      <c r="I1639" s="530">
        <v>5188</v>
      </c>
      <c r="J1639" s="530">
        <v>1</v>
      </c>
      <c r="K1639" s="530">
        <v>5269</v>
      </c>
      <c r="L1639" s="530">
        <v>1</v>
      </c>
      <c r="M1639" s="530">
        <v>5269</v>
      </c>
      <c r="N1639" s="530"/>
      <c r="O1639" s="530"/>
      <c r="P1639" s="544"/>
      <c r="Q1639" s="531"/>
    </row>
    <row r="1640" spans="1:17" ht="14.4" customHeight="1" x14ac:dyDescent="0.3">
      <c r="A1640" s="525" t="s">
        <v>2808</v>
      </c>
      <c r="B1640" s="526" t="s">
        <v>2194</v>
      </c>
      <c r="C1640" s="526" t="s">
        <v>2175</v>
      </c>
      <c r="D1640" s="526" t="s">
        <v>2373</v>
      </c>
      <c r="E1640" s="526" t="s">
        <v>2374</v>
      </c>
      <c r="F1640" s="530"/>
      <c r="G1640" s="530"/>
      <c r="H1640" s="530"/>
      <c r="I1640" s="530"/>
      <c r="J1640" s="530"/>
      <c r="K1640" s="530"/>
      <c r="L1640" s="530"/>
      <c r="M1640" s="530"/>
      <c r="N1640" s="530">
        <v>1</v>
      </c>
      <c r="O1640" s="530">
        <v>32</v>
      </c>
      <c r="P1640" s="544"/>
      <c r="Q1640" s="531">
        <v>32</v>
      </c>
    </row>
    <row r="1641" spans="1:17" ht="14.4" customHeight="1" x14ac:dyDescent="0.3">
      <c r="A1641" s="525" t="s">
        <v>2808</v>
      </c>
      <c r="B1641" s="526" t="s">
        <v>2194</v>
      </c>
      <c r="C1641" s="526" t="s">
        <v>2175</v>
      </c>
      <c r="D1641" s="526" t="s">
        <v>2309</v>
      </c>
      <c r="E1641" s="526" t="s">
        <v>2310</v>
      </c>
      <c r="F1641" s="530">
        <v>3</v>
      </c>
      <c r="G1641" s="530">
        <v>1986</v>
      </c>
      <c r="H1641" s="530">
        <v>1.4732937685459941</v>
      </c>
      <c r="I1641" s="530">
        <v>662</v>
      </c>
      <c r="J1641" s="530">
        <v>2</v>
      </c>
      <c r="K1641" s="530">
        <v>1348</v>
      </c>
      <c r="L1641" s="530">
        <v>1</v>
      </c>
      <c r="M1641" s="530">
        <v>674</v>
      </c>
      <c r="N1641" s="530">
        <v>1</v>
      </c>
      <c r="O1641" s="530">
        <v>675</v>
      </c>
      <c r="P1641" s="544">
        <v>0.50074183976261133</v>
      </c>
      <c r="Q1641" s="531">
        <v>675</v>
      </c>
    </row>
    <row r="1642" spans="1:17" ht="14.4" customHeight="1" x14ac:dyDescent="0.3">
      <c r="A1642" s="525" t="s">
        <v>2808</v>
      </c>
      <c r="B1642" s="526" t="s">
        <v>2194</v>
      </c>
      <c r="C1642" s="526" t="s">
        <v>2175</v>
      </c>
      <c r="D1642" s="526" t="s">
        <v>2313</v>
      </c>
      <c r="E1642" s="526" t="s">
        <v>2314</v>
      </c>
      <c r="F1642" s="530"/>
      <c r="G1642" s="530"/>
      <c r="H1642" s="530"/>
      <c r="I1642" s="530"/>
      <c r="J1642" s="530">
        <v>3</v>
      </c>
      <c r="K1642" s="530">
        <v>465</v>
      </c>
      <c r="L1642" s="530">
        <v>1</v>
      </c>
      <c r="M1642" s="530">
        <v>155</v>
      </c>
      <c r="N1642" s="530"/>
      <c r="O1642" s="530"/>
      <c r="P1642" s="544"/>
      <c r="Q1642" s="531"/>
    </row>
    <row r="1643" spans="1:17" ht="14.4" customHeight="1" x14ac:dyDescent="0.3">
      <c r="A1643" s="525" t="s">
        <v>2808</v>
      </c>
      <c r="B1643" s="526" t="s">
        <v>2194</v>
      </c>
      <c r="C1643" s="526" t="s">
        <v>2175</v>
      </c>
      <c r="D1643" s="526" t="s">
        <v>2315</v>
      </c>
      <c r="E1643" s="526" t="s">
        <v>2316</v>
      </c>
      <c r="F1643" s="530">
        <v>2</v>
      </c>
      <c r="G1643" s="530">
        <v>390</v>
      </c>
      <c r="H1643" s="530">
        <v>1.9597989949748744</v>
      </c>
      <c r="I1643" s="530">
        <v>195</v>
      </c>
      <c r="J1643" s="530">
        <v>1</v>
      </c>
      <c r="K1643" s="530">
        <v>199</v>
      </c>
      <c r="L1643" s="530">
        <v>1</v>
      </c>
      <c r="M1643" s="530">
        <v>199</v>
      </c>
      <c r="N1643" s="530">
        <v>1</v>
      </c>
      <c r="O1643" s="530">
        <v>199</v>
      </c>
      <c r="P1643" s="544">
        <v>1</v>
      </c>
      <c r="Q1643" s="531">
        <v>199</v>
      </c>
    </row>
    <row r="1644" spans="1:17" ht="14.4" customHeight="1" x14ac:dyDescent="0.3">
      <c r="A1644" s="525" t="s">
        <v>2808</v>
      </c>
      <c r="B1644" s="526" t="s">
        <v>2194</v>
      </c>
      <c r="C1644" s="526" t="s">
        <v>2175</v>
      </c>
      <c r="D1644" s="526" t="s">
        <v>2317</v>
      </c>
      <c r="E1644" s="526" t="s">
        <v>2318</v>
      </c>
      <c r="F1644" s="530">
        <v>15</v>
      </c>
      <c r="G1644" s="530">
        <v>3000</v>
      </c>
      <c r="H1644" s="530">
        <v>0.28835063437139563</v>
      </c>
      <c r="I1644" s="530">
        <v>200</v>
      </c>
      <c r="J1644" s="530">
        <v>51</v>
      </c>
      <c r="K1644" s="530">
        <v>10404</v>
      </c>
      <c r="L1644" s="530">
        <v>1</v>
      </c>
      <c r="M1644" s="530">
        <v>204</v>
      </c>
      <c r="N1644" s="530">
        <v>44</v>
      </c>
      <c r="O1644" s="530">
        <v>8976</v>
      </c>
      <c r="P1644" s="544">
        <v>0.86274509803921573</v>
      </c>
      <c r="Q1644" s="531">
        <v>204</v>
      </c>
    </row>
    <row r="1645" spans="1:17" ht="14.4" customHeight="1" x14ac:dyDescent="0.3">
      <c r="A1645" s="525" t="s">
        <v>2808</v>
      </c>
      <c r="B1645" s="526" t="s">
        <v>2194</v>
      </c>
      <c r="C1645" s="526" t="s">
        <v>2175</v>
      </c>
      <c r="D1645" s="526" t="s">
        <v>2319</v>
      </c>
      <c r="E1645" s="526" t="s">
        <v>2320</v>
      </c>
      <c r="F1645" s="530">
        <v>14</v>
      </c>
      <c r="G1645" s="530">
        <v>5852</v>
      </c>
      <c r="H1645" s="530">
        <v>0.59726474790773632</v>
      </c>
      <c r="I1645" s="530">
        <v>418</v>
      </c>
      <c r="J1645" s="530">
        <v>23</v>
      </c>
      <c r="K1645" s="530">
        <v>9798</v>
      </c>
      <c r="L1645" s="530">
        <v>1</v>
      </c>
      <c r="M1645" s="530">
        <v>426</v>
      </c>
      <c r="N1645" s="530">
        <v>19</v>
      </c>
      <c r="O1645" s="530">
        <v>8094</v>
      </c>
      <c r="P1645" s="544">
        <v>0.82608695652173914</v>
      </c>
      <c r="Q1645" s="531">
        <v>426</v>
      </c>
    </row>
    <row r="1646" spans="1:17" ht="14.4" customHeight="1" x14ac:dyDescent="0.3">
      <c r="A1646" s="525" t="s">
        <v>2808</v>
      </c>
      <c r="B1646" s="526" t="s">
        <v>2194</v>
      </c>
      <c r="C1646" s="526" t="s">
        <v>2175</v>
      </c>
      <c r="D1646" s="526" t="s">
        <v>2323</v>
      </c>
      <c r="E1646" s="526" t="s">
        <v>2324</v>
      </c>
      <c r="F1646" s="530">
        <v>1</v>
      </c>
      <c r="G1646" s="530">
        <v>159</v>
      </c>
      <c r="H1646" s="530"/>
      <c r="I1646" s="530">
        <v>159</v>
      </c>
      <c r="J1646" s="530"/>
      <c r="K1646" s="530"/>
      <c r="L1646" s="530"/>
      <c r="M1646" s="530"/>
      <c r="N1646" s="530">
        <v>5</v>
      </c>
      <c r="O1646" s="530">
        <v>815</v>
      </c>
      <c r="P1646" s="544"/>
      <c r="Q1646" s="531">
        <v>163</v>
      </c>
    </row>
    <row r="1647" spans="1:17" ht="14.4" customHeight="1" x14ac:dyDescent="0.3">
      <c r="A1647" s="525" t="s">
        <v>2808</v>
      </c>
      <c r="B1647" s="526" t="s">
        <v>2194</v>
      </c>
      <c r="C1647" s="526" t="s">
        <v>2175</v>
      </c>
      <c r="D1647" s="526" t="s">
        <v>2325</v>
      </c>
      <c r="E1647" s="526" t="s">
        <v>2326</v>
      </c>
      <c r="F1647" s="530">
        <v>2</v>
      </c>
      <c r="G1647" s="530">
        <v>856</v>
      </c>
      <c r="H1647" s="530">
        <v>0.49082568807339449</v>
      </c>
      <c r="I1647" s="530">
        <v>428</v>
      </c>
      <c r="J1647" s="530">
        <v>4</v>
      </c>
      <c r="K1647" s="530">
        <v>1744</v>
      </c>
      <c r="L1647" s="530">
        <v>1</v>
      </c>
      <c r="M1647" s="530">
        <v>436</v>
      </c>
      <c r="N1647" s="530">
        <v>2</v>
      </c>
      <c r="O1647" s="530">
        <v>872</v>
      </c>
      <c r="P1647" s="544">
        <v>0.5</v>
      </c>
      <c r="Q1647" s="531">
        <v>436</v>
      </c>
    </row>
    <row r="1648" spans="1:17" ht="14.4" customHeight="1" x14ac:dyDescent="0.3">
      <c r="A1648" s="525" t="s">
        <v>2808</v>
      </c>
      <c r="B1648" s="526" t="s">
        <v>2194</v>
      </c>
      <c r="C1648" s="526" t="s">
        <v>2175</v>
      </c>
      <c r="D1648" s="526" t="s">
        <v>2327</v>
      </c>
      <c r="E1648" s="526" t="s">
        <v>2328</v>
      </c>
      <c r="F1648" s="530">
        <v>35</v>
      </c>
      <c r="G1648" s="530">
        <v>74305</v>
      </c>
      <c r="H1648" s="530">
        <v>0.78400649953574741</v>
      </c>
      <c r="I1648" s="530">
        <v>2123</v>
      </c>
      <c r="J1648" s="530">
        <v>44</v>
      </c>
      <c r="K1648" s="530">
        <v>94776</v>
      </c>
      <c r="L1648" s="530">
        <v>1</v>
      </c>
      <c r="M1648" s="530">
        <v>2154</v>
      </c>
      <c r="N1648" s="530">
        <v>41</v>
      </c>
      <c r="O1648" s="530">
        <v>88355</v>
      </c>
      <c r="P1648" s="544">
        <v>0.93225078078838519</v>
      </c>
      <c r="Q1648" s="531">
        <v>2155</v>
      </c>
    </row>
    <row r="1649" spans="1:17" ht="14.4" customHeight="1" x14ac:dyDescent="0.3">
      <c r="A1649" s="525" t="s">
        <v>2808</v>
      </c>
      <c r="B1649" s="526" t="s">
        <v>2194</v>
      </c>
      <c r="C1649" s="526" t="s">
        <v>2175</v>
      </c>
      <c r="D1649" s="526" t="s">
        <v>2524</v>
      </c>
      <c r="E1649" s="526" t="s">
        <v>2513</v>
      </c>
      <c r="F1649" s="530">
        <v>14</v>
      </c>
      <c r="G1649" s="530">
        <v>26166</v>
      </c>
      <c r="H1649" s="530">
        <v>0.98993644067796616</v>
      </c>
      <c r="I1649" s="530">
        <v>1869</v>
      </c>
      <c r="J1649" s="530">
        <v>14</v>
      </c>
      <c r="K1649" s="530">
        <v>26432</v>
      </c>
      <c r="L1649" s="530">
        <v>1</v>
      </c>
      <c r="M1649" s="530">
        <v>1888</v>
      </c>
      <c r="N1649" s="530">
        <v>4</v>
      </c>
      <c r="O1649" s="530">
        <v>7556</v>
      </c>
      <c r="P1649" s="544">
        <v>0.28586561743341404</v>
      </c>
      <c r="Q1649" s="531">
        <v>1889</v>
      </c>
    </row>
    <row r="1650" spans="1:17" ht="14.4" customHeight="1" x14ac:dyDescent="0.3">
      <c r="A1650" s="525" t="s">
        <v>2808</v>
      </c>
      <c r="B1650" s="526" t="s">
        <v>2194</v>
      </c>
      <c r="C1650" s="526" t="s">
        <v>2175</v>
      </c>
      <c r="D1650" s="526" t="s">
        <v>2329</v>
      </c>
      <c r="E1650" s="526" t="s">
        <v>2330</v>
      </c>
      <c r="F1650" s="530">
        <v>2</v>
      </c>
      <c r="G1650" s="530">
        <v>318</v>
      </c>
      <c r="H1650" s="530">
        <v>0.97546012269938653</v>
      </c>
      <c r="I1650" s="530">
        <v>159</v>
      </c>
      <c r="J1650" s="530">
        <v>2</v>
      </c>
      <c r="K1650" s="530">
        <v>326</v>
      </c>
      <c r="L1650" s="530">
        <v>1</v>
      </c>
      <c r="M1650" s="530">
        <v>163</v>
      </c>
      <c r="N1650" s="530">
        <v>1</v>
      </c>
      <c r="O1650" s="530">
        <v>163</v>
      </c>
      <c r="P1650" s="544">
        <v>0.5</v>
      </c>
      <c r="Q1650" s="531">
        <v>163</v>
      </c>
    </row>
    <row r="1651" spans="1:17" ht="14.4" customHeight="1" x14ac:dyDescent="0.3">
      <c r="A1651" s="525" t="s">
        <v>2808</v>
      </c>
      <c r="B1651" s="526" t="s">
        <v>2194</v>
      </c>
      <c r="C1651" s="526" t="s">
        <v>2175</v>
      </c>
      <c r="D1651" s="526" t="s">
        <v>2525</v>
      </c>
      <c r="E1651" s="526" t="s">
        <v>2526</v>
      </c>
      <c r="F1651" s="530"/>
      <c r="G1651" s="530"/>
      <c r="H1651" s="530"/>
      <c r="I1651" s="530"/>
      <c r="J1651" s="530">
        <v>1</v>
      </c>
      <c r="K1651" s="530">
        <v>9837</v>
      </c>
      <c r="L1651" s="530">
        <v>1</v>
      </c>
      <c r="M1651" s="530">
        <v>9837</v>
      </c>
      <c r="N1651" s="530"/>
      <c r="O1651" s="530"/>
      <c r="P1651" s="544"/>
      <c r="Q1651" s="531"/>
    </row>
    <row r="1652" spans="1:17" ht="14.4" customHeight="1" x14ac:dyDescent="0.3">
      <c r="A1652" s="525" t="s">
        <v>2808</v>
      </c>
      <c r="B1652" s="526" t="s">
        <v>2194</v>
      </c>
      <c r="C1652" s="526" t="s">
        <v>2175</v>
      </c>
      <c r="D1652" s="526" t="s">
        <v>2331</v>
      </c>
      <c r="E1652" s="526" t="s">
        <v>2332</v>
      </c>
      <c r="F1652" s="530"/>
      <c r="G1652" s="530"/>
      <c r="H1652" s="530"/>
      <c r="I1652" s="530"/>
      <c r="J1652" s="530"/>
      <c r="K1652" s="530"/>
      <c r="L1652" s="530"/>
      <c r="M1652" s="530"/>
      <c r="N1652" s="530">
        <v>1</v>
      </c>
      <c r="O1652" s="530">
        <v>934</v>
      </c>
      <c r="P1652" s="544"/>
      <c r="Q1652" s="531">
        <v>934</v>
      </c>
    </row>
    <row r="1653" spans="1:17" ht="14.4" customHeight="1" x14ac:dyDescent="0.3">
      <c r="A1653" s="525" t="s">
        <v>2808</v>
      </c>
      <c r="B1653" s="526" t="s">
        <v>2194</v>
      </c>
      <c r="C1653" s="526" t="s">
        <v>2175</v>
      </c>
      <c r="D1653" s="526" t="s">
        <v>2335</v>
      </c>
      <c r="E1653" s="526" t="s">
        <v>2336</v>
      </c>
      <c r="F1653" s="530">
        <v>41</v>
      </c>
      <c r="G1653" s="530">
        <v>344359</v>
      </c>
      <c r="H1653" s="530">
        <v>1.5077476104784298</v>
      </c>
      <c r="I1653" s="530">
        <v>8399</v>
      </c>
      <c r="J1653" s="530">
        <v>27</v>
      </c>
      <c r="K1653" s="530">
        <v>228393</v>
      </c>
      <c r="L1653" s="530">
        <v>1</v>
      </c>
      <c r="M1653" s="530">
        <v>8459</v>
      </c>
      <c r="N1653" s="530">
        <v>43</v>
      </c>
      <c r="O1653" s="530">
        <v>363780</v>
      </c>
      <c r="P1653" s="544">
        <v>1.5927808645623991</v>
      </c>
      <c r="Q1653" s="531">
        <v>8460</v>
      </c>
    </row>
    <row r="1654" spans="1:17" ht="14.4" customHeight="1" x14ac:dyDescent="0.3">
      <c r="A1654" s="525" t="s">
        <v>2808</v>
      </c>
      <c r="B1654" s="526" t="s">
        <v>2194</v>
      </c>
      <c r="C1654" s="526" t="s">
        <v>2175</v>
      </c>
      <c r="D1654" s="526" t="s">
        <v>2377</v>
      </c>
      <c r="E1654" s="526" t="s">
        <v>2378</v>
      </c>
      <c r="F1654" s="530"/>
      <c r="G1654" s="530"/>
      <c r="H1654" s="530"/>
      <c r="I1654" s="530"/>
      <c r="J1654" s="530"/>
      <c r="K1654" s="530"/>
      <c r="L1654" s="530"/>
      <c r="M1654" s="530"/>
      <c r="N1654" s="530">
        <v>2</v>
      </c>
      <c r="O1654" s="530">
        <v>320</v>
      </c>
      <c r="P1654" s="544"/>
      <c r="Q1654" s="531">
        <v>160</v>
      </c>
    </row>
    <row r="1655" spans="1:17" ht="14.4" customHeight="1" x14ac:dyDescent="0.3">
      <c r="A1655" s="525" t="s">
        <v>2808</v>
      </c>
      <c r="B1655" s="526" t="s">
        <v>2194</v>
      </c>
      <c r="C1655" s="526" t="s">
        <v>2175</v>
      </c>
      <c r="D1655" s="526" t="s">
        <v>2339</v>
      </c>
      <c r="E1655" s="526" t="s">
        <v>2340</v>
      </c>
      <c r="F1655" s="530"/>
      <c r="G1655" s="530"/>
      <c r="H1655" s="530"/>
      <c r="I1655" s="530"/>
      <c r="J1655" s="530">
        <v>1</v>
      </c>
      <c r="K1655" s="530">
        <v>2053</v>
      </c>
      <c r="L1655" s="530">
        <v>1</v>
      </c>
      <c r="M1655" s="530">
        <v>2053</v>
      </c>
      <c r="N1655" s="530">
        <v>1</v>
      </c>
      <c r="O1655" s="530">
        <v>2053</v>
      </c>
      <c r="P1655" s="544">
        <v>1</v>
      </c>
      <c r="Q1655" s="531">
        <v>2053</v>
      </c>
    </row>
    <row r="1656" spans="1:17" ht="14.4" customHeight="1" x14ac:dyDescent="0.3">
      <c r="A1656" s="525" t="s">
        <v>2808</v>
      </c>
      <c r="B1656" s="526" t="s">
        <v>2194</v>
      </c>
      <c r="C1656" s="526" t="s">
        <v>2175</v>
      </c>
      <c r="D1656" s="526" t="s">
        <v>2343</v>
      </c>
      <c r="E1656" s="526" t="s">
        <v>2344</v>
      </c>
      <c r="F1656" s="530"/>
      <c r="G1656" s="530"/>
      <c r="H1656" s="530"/>
      <c r="I1656" s="530"/>
      <c r="J1656" s="530">
        <v>1</v>
      </c>
      <c r="K1656" s="530">
        <v>373</v>
      </c>
      <c r="L1656" s="530">
        <v>1</v>
      </c>
      <c r="M1656" s="530">
        <v>373</v>
      </c>
      <c r="N1656" s="530"/>
      <c r="O1656" s="530"/>
      <c r="P1656" s="544"/>
      <c r="Q1656" s="531"/>
    </row>
    <row r="1657" spans="1:17" ht="14.4" customHeight="1" x14ac:dyDescent="0.3">
      <c r="A1657" s="525" t="s">
        <v>2808</v>
      </c>
      <c r="B1657" s="526" t="s">
        <v>2194</v>
      </c>
      <c r="C1657" s="526" t="s">
        <v>2175</v>
      </c>
      <c r="D1657" s="526" t="s">
        <v>2349</v>
      </c>
      <c r="E1657" s="526" t="s">
        <v>2350</v>
      </c>
      <c r="F1657" s="530">
        <v>2</v>
      </c>
      <c r="G1657" s="530">
        <v>688</v>
      </c>
      <c r="H1657" s="530">
        <v>0.65151515151515149</v>
      </c>
      <c r="I1657" s="530">
        <v>344</v>
      </c>
      <c r="J1657" s="530">
        <v>3</v>
      </c>
      <c r="K1657" s="530">
        <v>1056</v>
      </c>
      <c r="L1657" s="530">
        <v>1</v>
      </c>
      <c r="M1657" s="530">
        <v>352</v>
      </c>
      <c r="N1657" s="530"/>
      <c r="O1657" s="530"/>
      <c r="P1657" s="544"/>
      <c r="Q1657" s="531"/>
    </row>
    <row r="1658" spans="1:17" ht="14.4" customHeight="1" x14ac:dyDescent="0.3">
      <c r="A1658" s="525" t="s">
        <v>2809</v>
      </c>
      <c r="B1658" s="526" t="s">
        <v>2194</v>
      </c>
      <c r="C1658" s="526" t="s">
        <v>2164</v>
      </c>
      <c r="D1658" s="526" t="s">
        <v>2196</v>
      </c>
      <c r="E1658" s="526" t="s">
        <v>690</v>
      </c>
      <c r="F1658" s="530">
        <v>0.33</v>
      </c>
      <c r="G1658" s="530">
        <v>843.25</v>
      </c>
      <c r="H1658" s="530"/>
      <c r="I1658" s="530">
        <v>2555.30303030303</v>
      </c>
      <c r="J1658" s="530"/>
      <c r="K1658" s="530"/>
      <c r="L1658" s="530"/>
      <c r="M1658" s="530"/>
      <c r="N1658" s="530"/>
      <c r="O1658" s="530"/>
      <c r="P1658" s="544"/>
      <c r="Q1658" s="531"/>
    </row>
    <row r="1659" spans="1:17" ht="14.4" customHeight="1" x14ac:dyDescent="0.3">
      <c r="A1659" s="525" t="s">
        <v>2809</v>
      </c>
      <c r="B1659" s="526" t="s">
        <v>2194</v>
      </c>
      <c r="C1659" s="526" t="s">
        <v>2164</v>
      </c>
      <c r="D1659" s="526" t="s">
        <v>2199</v>
      </c>
      <c r="E1659" s="526" t="s">
        <v>597</v>
      </c>
      <c r="F1659" s="530">
        <v>2.0999999999999996</v>
      </c>
      <c r="G1659" s="530">
        <v>1997.8000000000002</v>
      </c>
      <c r="H1659" s="530">
        <v>0.90373245393805335</v>
      </c>
      <c r="I1659" s="530">
        <v>951.3333333333336</v>
      </c>
      <c r="J1659" s="530">
        <v>2.2000000000000002</v>
      </c>
      <c r="K1659" s="530">
        <v>2210.61</v>
      </c>
      <c r="L1659" s="530">
        <v>1</v>
      </c>
      <c r="M1659" s="530">
        <v>1004.8227272727272</v>
      </c>
      <c r="N1659" s="530">
        <v>1.9</v>
      </c>
      <c r="O1659" s="530">
        <v>1909.1599999999999</v>
      </c>
      <c r="P1659" s="544">
        <v>0.86363492429691335</v>
      </c>
      <c r="Q1659" s="531">
        <v>1004.8210526315789</v>
      </c>
    </row>
    <row r="1660" spans="1:17" ht="14.4" customHeight="1" x14ac:dyDescent="0.3">
      <c r="A1660" s="525" t="s">
        <v>2809</v>
      </c>
      <c r="B1660" s="526" t="s">
        <v>2194</v>
      </c>
      <c r="C1660" s="526" t="s">
        <v>2164</v>
      </c>
      <c r="D1660" s="526" t="s">
        <v>2200</v>
      </c>
      <c r="E1660" s="526" t="s">
        <v>633</v>
      </c>
      <c r="F1660" s="530">
        <v>0.13</v>
      </c>
      <c r="G1660" s="530">
        <v>1285.43</v>
      </c>
      <c r="H1660" s="530"/>
      <c r="I1660" s="530">
        <v>9887.9230769230762</v>
      </c>
      <c r="J1660" s="530"/>
      <c r="K1660" s="530"/>
      <c r="L1660" s="530"/>
      <c r="M1660" s="530"/>
      <c r="N1660" s="530">
        <v>0.1</v>
      </c>
      <c r="O1660" s="530">
        <v>988.78</v>
      </c>
      <c r="P1660" s="544"/>
      <c r="Q1660" s="531">
        <v>9887.7999999999993</v>
      </c>
    </row>
    <row r="1661" spans="1:17" ht="14.4" customHeight="1" x14ac:dyDescent="0.3">
      <c r="A1661" s="525" t="s">
        <v>2809</v>
      </c>
      <c r="B1661" s="526" t="s">
        <v>2194</v>
      </c>
      <c r="C1661" s="526" t="s">
        <v>2164</v>
      </c>
      <c r="D1661" s="526" t="s">
        <v>2207</v>
      </c>
      <c r="E1661" s="526" t="s">
        <v>607</v>
      </c>
      <c r="F1661" s="530">
        <v>0.06</v>
      </c>
      <c r="G1661" s="530">
        <v>531.24</v>
      </c>
      <c r="H1661" s="530">
        <v>0.97348408495354666</v>
      </c>
      <c r="I1661" s="530">
        <v>8854</v>
      </c>
      <c r="J1661" s="530">
        <v>0.06</v>
      </c>
      <c r="K1661" s="530">
        <v>545.71</v>
      </c>
      <c r="L1661" s="530">
        <v>1</v>
      </c>
      <c r="M1661" s="530">
        <v>9095.1666666666679</v>
      </c>
      <c r="N1661" s="530">
        <v>7.0000000000000007E-2</v>
      </c>
      <c r="O1661" s="530">
        <v>636.66</v>
      </c>
      <c r="P1661" s="544">
        <v>1.1666636125414596</v>
      </c>
      <c r="Q1661" s="531">
        <v>9095.1428571428551</v>
      </c>
    </row>
    <row r="1662" spans="1:17" ht="14.4" customHeight="1" x14ac:dyDescent="0.3">
      <c r="A1662" s="525" t="s">
        <v>2809</v>
      </c>
      <c r="B1662" s="526" t="s">
        <v>2194</v>
      </c>
      <c r="C1662" s="526" t="s">
        <v>2164</v>
      </c>
      <c r="D1662" s="526" t="s">
        <v>2209</v>
      </c>
      <c r="E1662" s="526" t="s">
        <v>607</v>
      </c>
      <c r="F1662" s="530">
        <v>0.3</v>
      </c>
      <c r="G1662" s="530">
        <v>531.24</v>
      </c>
      <c r="H1662" s="530">
        <v>0.10282057882543301</v>
      </c>
      <c r="I1662" s="530">
        <v>1770.8000000000002</v>
      </c>
      <c r="J1662" s="530">
        <v>2.9</v>
      </c>
      <c r="K1662" s="530">
        <v>5166.67</v>
      </c>
      <c r="L1662" s="530">
        <v>1</v>
      </c>
      <c r="M1662" s="530">
        <v>1781.6103448275862</v>
      </c>
      <c r="N1662" s="530">
        <v>1.1000000000000001</v>
      </c>
      <c r="O1662" s="530">
        <v>2000.94</v>
      </c>
      <c r="P1662" s="544">
        <v>0.38727845982034853</v>
      </c>
      <c r="Q1662" s="531">
        <v>1819.0363636363636</v>
      </c>
    </row>
    <row r="1663" spans="1:17" ht="14.4" customHeight="1" x14ac:dyDescent="0.3">
      <c r="A1663" s="525" t="s">
        <v>2809</v>
      </c>
      <c r="B1663" s="526" t="s">
        <v>2194</v>
      </c>
      <c r="C1663" s="526" t="s">
        <v>2164</v>
      </c>
      <c r="D1663" s="526" t="s">
        <v>2210</v>
      </c>
      <c r="E1663" s="526" t="s">
        <v>599</v>
      </c>
      <c r="F1663" s="530"/>
      <c r="G1663" s="530"/>
      <c r="H1663" s="530"/>
      <c r="I1663" s="530"/>
      <c r="J1663" s="530"/>
      <c r="K1663" s="530"/>
      <c r="L1663" s="530"/>
      <c r="M1663" s="530"/>
      <c r="N1663" s="530">
        <v>0.15</v>
      </c>
      <c r="O1663" s="530">
        <v>77.64</v>
      </c>
      <c r="P1663" s="544"/>
      <c r="Q1663" s="531">
        <v>517.6</v>
      </c>
    </row>
    <row r="1664" spans="1:17" ht="14.4" customHeight="1" x14ac:dyDescent="0.3">
      <c r="A1664" s="525" t="s">
        <v>2809</v>
      </c>
      <c r="B1664" s="526" t="s">
        <v>2194</v>
      </c>
      <c r="C1664" s="526" t="s">
        <v>2164</v>
      </c>
      <c r="D1664" s="526" t="s">
        <v>2212</v>
      </c>
      <c r="E1664" s="526" t="s">
        <v>607</v>
      </c>
      <c r="F1664" s="530">
        <v>0.13</v>
      </c>
      <c r="G1664" s="530">
        <v>3647.8500000000004</v>
      </c>
      <c r="H1664" s="530">
        <v>0.964756381062704</v>
      </c>
      <c r="I1664" s="530">
        <v>28060.384615384617</v>
      </c>
      <c r="J1664" s="530">
        <v>0.13</v>
      </c>
      <c r="K1664" s="530">
        <v>3781.1099999999997</v>
      </c>
      <c r="L1664" s="530">
        <v>1</v>
      </c>
      <c r="M1664" s="530">
        <v>29085.461538461535</v>
      </c>
      <c r="N1664" s="530">
        <v>0.12000000000000001</v>
      </c>
      <c r="O1664" s="530">
        <v>3492.54</v>
      </c>
      <c r="P1664" s="544">
        <v>0.92368114125217204</v>
      </c>
      <c r="Q1664" s="531">
        <v>29104.499999999996</v>
      </c>
    </row>
    <row r="1665" spans="1:17" ht="14.4" customHeight="1" x14ac:dyDescent="0.3">
      <c r="A1665" s="525" t="s">
        <v>2809</v>
      </c>
      <c r="B1665" s="526" t="s">
        <v>2194</v>
      </c>
      <c r="C1665" s="526" t="s">
        <v>2166</v>
      </c>
      <c r="D1665" s="526" t="s">
        <v>2381</v>
      </c>
      <c r="E1665" s="526" t="s">
        <v>2382</v>
      </c>
      <c r="F1665" s="530"/>
      <c r="G1665" s="530"/>
      <c r="H1665" s="530"/>
      <c r="I1665" s="530"/>
      <c r="J1665" s="530"/>
      <c r="K1665" s="530"/>
      <c r="L1665" s="530"/>
      <c r="M1665" s="530"/>
      <c r="N1665" s="530">
        <v>1</v>
      </c>
      <c r="O1665" s="530">
        <v>589.59</v>
      </c>
      <c r="P1665" s="544"/>
      <c r="Q1665" s="531">
        <v>589.59</v>
      </c>
    </row>
    <row r="1666" spans="1:17" ht="14.4" customHeight="1" x14ac:dyDescent="0.3">
      <c r="A1666" s="525" t="s">
        <v>2809</v>
      </c>
      <c r="B1666" s="526" t="s">
        <v>2194</v>
      </c>
      <c r="C1666" s="526" t="s">
        <v>2166</v>
      </c>
      <c r="D1666" s="526" t="s">
        <v>2385</v>
      </c>
      <c r="E1666" s="526" t="s">
        <v>2386</v>
      </c>
      <c r="F1666" s="530"/>
      <c r="G1666" s="530"/>
      <c r="H1666" s="530"/>
      <c r="I1666" s="530"/>
      <c r="J1666" s="530"/>
      <c r="K1666" s="530"/>
      <c r="L1666" s="530"/>
      <c r="M1666" s="530"/>
      <c r="N1666" s="530">
        <v>1</v>
      </c>
      <c r="O1666" s="530">
        <v>972.32</v>
      </c>
      <c r="P1666" s="544"/>
      <c r="Q1666" s="531">
        <v>972.32</v>
      </c>
    </row>
    <row r="1667" spans="1:17" ht="14.4" customHeight="1" x14ac:dyDescent="0.3">
      <c r="A1667" s="525" t="s">
        <v>2809</v>
      </c>
      <c r="B1667" s="526" t="s">
        <v>2194</v>
      </c>
      <c r="C1667" s="526" t="s">
        <v>2166</v>
      </c>
      <c r="D1667" s="526" t="s">
        <v>2399</v>
      </c>
      <c r="E1667" s="526" t="s">
        <v>2400</v>
      </c>
      <c r="F1667" s="530"/>
      <c r="G1667" s="530"/>
      <c r="H1667" s="530"/>
      <c r="I1667" s="530"/>
      <c r="J1667" s="530"/>
      <c r="K1667" s="530"/>
      <c r="L1667" s="530"/>
      <c r="M1667" s="530"/>
      <c r="N1667" s="530">
        <v>1</v>
      </c>
      <c r="O1667" s="530">
        <v>3003.38</v>
      </c>
      <c r="P1667" s="544"/>
      <c r="Q1667" s="531">
        <v>3003.38</v>
      </c>
    </row>
    <row r="1668" spans="1:17" ht="14.4" customHeight="1" x14ac:dyDescent="0.3">
      <c r="A1668" s="525" t="s">
        <v>2809</v>
      </c>
      <c r="B1668" s="526" t="s">
        <v>2194</v>
      </c>
      <c r="C1668" s="526" t="s">
        <v>2166</v>
      </c>
      <c r="D1668" s="526" t="s">
        <v>2484</v>
      </c>
      <c r="E1668" s="526" t="s">
        <v>2485</v>
      </c>
      <c r="F1668" s="530"/>
      <c r="G1668" s="530"/>
      <c r="H1668" s="530"/>
      <c r="I1668" s="530"/>
      <c r="J1668" s="530"/>
      <c r="K1668" s="530"/>
      <c r="L1668" s="530"/>
      <c r="M1668" s="530"/>
      <c r="N1668" s="530">
        <v>1</v>
      </c>
      <c r="O1668" s="530">
        <v>310</v>
      </c>
      <c r="P1668" s="544"/>
      <c r="Q1668" s="531">
        <v>310</v>
      </c>
    </row>
    <row r="1669" spans="1:17" ht="14.4" customHeight="1" x14ac:dyDescent="0.3">
      <c r="A1669" s="525" t="s">
        <v>2809</v>
      </c>
      <c r="B1669" s="526" t="s">
        <v>2194</v>
      </c>
      <c r="C1669" s="526" t="s">
        <v>2175</v>
      </c>
      <c r="D1669" s="526" t="s">
        <v>2243</v>
      </c>
      <c r="E1669" s="526" t="s">
        <v>2244</v>
      </c>
      <c r="F1669" s="530">
        <v>37</v>
      </c>
      <c r="G1669" s="530">
        <v>7659</v>
      </c>
      <c r="H1669" s="530">
        <v>1.2399222923749393</v>
      </c>
      <c r="I1669" s="530">
        <v>207</v>
      </c>
      <c r="J1669" s="530">
        <v>29</v>
      </c>
      <c r="K1669" s="530">
        <v>6177</v>
      </c>
      <c r="L1669" s="530">
        <v>1</v>
      </c>
      <c r="M1669" s="530">
        <v>213</v>
      </c>
      <c r="N1669" s="530">
        <v>34</v>
      </c>
      <c r="O1669" s="530">
        <v>7242</v>
      </c>
      <c r="P1669" s="544">
        <v>1.1724137931034482</v>
      </c>
      <c r="Q1669" s="531">
        <v>213</v>
      </c>
    </row>
    <row r="1670" spans="1:17" ht="14.4" customHeight="1" x14ac:dyDescent="0.3">
      <c r="A1670" s="525" t="s">
        <v>2809</v>
      </c>
      <c r="B1670" s="526" t="s">
        <v>2194</v>
      </c>
      <c r="C1670" s="526" t="s">
        <v>2175</v>
      </c>
      <c r="D1670" s="526" t="s">
        <v>2245</v>
      </c>
      <c r="E1670" s="526" t="s">
        <v>2246</v>
      </c>
      <c r="F1670" s="530">
        <v>2</v>
      </c>
      <c r="G1670" s="530">
        <v>302</v>
      </c>
      <c r="H1670" s="530">
        <v>0.48709677419354841</v>
      </c>
      <c r="I1670" s="530">
        <v>151</v>
      </c>
      <c r="J1670" s="530">
        <v>4</v>
      </c>
      <c r="K1670" s="530">
        <v>620</v>
      </c>
      <c r="L1670" s="530">
        <v>1</v>
      </c>
      <c r="M1670" s="530">
        <v>155</v>
      </c>
      <c r="N1670" s="530"/>
      <c r="O1670" s="530"/>
      <c r="P1670" s="544"/>
      <c r="Q1670" s="531"/>
    </row>
    <row r="1671" spans="1:17" ht="14.4" customHeight="1" x14ac:dyDescent="0.3">
      <c r="A1671" s="525" t="s">
        <v>2809</v>
      </c>
      <c r="B1671" s="526" t="s">
        <v>2194</v>
      </c>
      <c r="C1671" s="526" t="s">
        <v>2175</v>
      </c>
      <c r="D1671" s="526" t="s">
        <v>2247</v>
      </c>
      <c r="E1671" s="526" t="s">
        <v>2248</v>
      </c>
      <c r="F1671" s="530">
        <v>2</v>
      </c>
      <c r="G1671" s="530">
        <v>366</v>
      </c>
      <c r="H1671" s="530">
        <v>0.97860962566844922</v>
      </c>
      <c r="I1671" s="530">
        <v>183</v>
      </c>
      <c r="J1671" s="530">
        <v>2</v>
      </c>
      <c r="K1671" s="530">
        <v>374</v>
      </c>
      <c r="L1671" s="530">
        <v>1</v>
      </c>
      <c r="M1671" s="530">
        <v>187</v>
      </c>
      <c r="N1671" s="530">
        <v>2</v>
      </c>
      <c r="O1671" s="530">
        <v>374</v>
      </c>
      <c r="P1671" s="544">
        <v>1</v>
      </c>
      <c r="Q1671" s="531">
        <v>187</v>
      </c>
    </row>
    <row r="1672" spans="1:17" ht="14.4" customHeight="1" x14ac:dyDescent="0.3">
      <c r="A1672" s="525" t="s">
        <v>2809</v>
      </c>
      <c r="B1672" s="526" t="s">
        <v>2194</v>
      </c>
      <c r="C1672" s="526" t="s">
        <v>2175</v>
      </c>
      <c r="D1672" s="526" t="s">
        <v>2249</v>
      </c>
      <c r="E1672" s="526" t="s">
        <v>2250</v>
      </c>
      <c r="F1672" s="530">
        <v>1</v>
      </c>
      <c r="G1672" s="530">
        <v>125</v>
      </c>
      <c r="H1672" s="530">
        <v>0.9765625</v>
      </c>
      <c r="I1672" s="530">
        <v>125</v>
      </c>
      <c r="J1672" s="530">
        <v>1</v>
      </c>
      <c r="K1672" s="530">
        <v>128</v>
      </c>
      <c r="L1672" s="530">
        <v>1</v>
      </c>
      <c r="M1672" s="530">
        <v>128</v>
      </c>
      <c r="N1672" s="530">
        <v>1</v>
      </c>
      <c r="O1672" s="530">
        <v>128</v>
      </c>
      <c r="P1672" s="544">
        <v>1</v>
      </c>
      <c r="Q1672" s="531">
        <v>128</v>
      </c>
    </row>
    <row r="1673" spans="1:17" ht="14.4" customHeight="1" x14ac:dyDescent="0.3">
      <c r="A1673" s="525" t="s">
        <v>2809</v>
      </c>
      <c r="B1673" s="526" t="s">
        <v>2194</v>
      </c>
      <c r="C1673" s="526" t="s">
        <v>2175</v>
      </c>
      <c r="D1673" s="526" t="s">
        <v>2251</v>
      </c>
      <c r="E1673" s="526" t="s">
        <v>2252</v>
      </c>
      <c r="F1673" s="530">
        <v>7</v>
      </c>
      <c r="G1673" s="530">
        <v>1533</v>
      </c>
      <c r="H1673" s="530">
        <v>0.52880303552949293</v>
      </c>
      <c r="I1673" s="530">
        <v>219</v>
      </c>
      <c r="J1673" s="530">
        <v>13</v>
      </c>
      <c r="K1673" s="530">
        <v>2899</v>
      </c>
      <c r="L1673" s="530">
        <v>1</v>
      </c>
      <c r="M1673" s="530">
        <v>223</v>
      </c>
      <c r="N1673" s="530">
        <v>5</v>
      </c>
      <c r="O1673" s="530">
        <v>1115</v>
      </c>
      <c r="P1673" s="544">
        <v>0.38461538461538464</v>
      </c>
      <c r="Q1673" s="531">
        <v>223</v>
      </c>
    </row>
    <row r="1674" spans="1:17" ht="14.4" customHeight="1" x14ac:dyDescent="0.3">
      <c r="A1674" s="525" t="s">
        <v>2809</v>
      </c>
      <c r="B1674" s="526" t="s">
        <v>2194</v>
      </c>
      <c r="C1674" s="526" t="s">
        <v>2175</v>
      </c>
      <c r="D1674" s="526" t="s">
        <v>2253</v>
      </c>
      <c r="E1674" s="526" t="s">
        <v>2254</v>
      </c>
      <c r="F1674" s="530">
        <v>2</v>
      </c>
      <c r="G1674" s="530">
        <v>438</v>
      </c>
      <c r="H1674" s="530">
        <v>0.6547085201793722</v>
      </c>
      <c r="I1674" s="530">
        <v>219</v>
      </c>
      <c r="J1674" s="530">
        <v>3</v>
      </c>
      <c r="K1674" s="530">
        <v>669</v>
      </c>
      <c r="L1674" s="530">
        <v>1</v>
      </c>
      <c r="M1674" s="530">
        <v>223</v>
      </c>
      <c r="N1674" s="530">
        <v>1</v>
      </c>
      <c r="O1674" s="530">
        <v>223</v>
      </c>
      <c r="P1674" s="544">
        <v>0.33333333333333331</v>
      </c>
      <c r="Q1674" s="531">
        <v>223</v>
      </c>
    </row>
    <row r="1675" spans="1:17" ht="14.4" customHeight="1" x14ac:dyDescent="0.3">
      <c r="A1675" s="525" t="s">
        <v>2809</v>
      </c>
      <c r="B1675" s="526" t="s">
        <v>2194</v>
      </c>
      <c r="C1675" s="526" t="s">
        <v>2175</v>
      </c>
      <c r="D1675" s="526" t="s">
        <v>2257</v>
      </c>
      <c r="E1675" s="526" t="s">
        <v>2258</v>
      </c>
      <c r="F1675" s="530">
        <v>1</v>
      </c>
      <c r="G1675" s="530">
        <v>221</v>
      </c>
      <c r="H1675" s="530"/>
      <c r="I1675" s="530">
        <v>221</v>
      </c>
      <c r="J1675" s="530"/>
      <c r="K1675" s="530"/>
      <c r="L1675" s="530"/>
      <c r="M1675" s="530"/>
      <c r="N1675" s="530"/>
      <c r="O1675" s="530"/>
      <c r="P1675" s="544"/>
      <c r="Q1675" s="531"/>
    </row>
    <row r="1676" spans="1:17" ht="14.4" customHeight="1" x14ac:dyDescent="0.3">
      <c r="A1676" s="525" t="s">
        <v>2809</v>
      </c>
      <c r="B1676" s="526" t="s">
        <v>2194</v>
      </c>
      <c r="C1676" s="526" t="s">
        <v>2175</v>
      </c>
      <c r="D1676" s="526" t="s">
        <v>2259</v>
      </c>
      <c r="E1676" s="526" t="s">
        <v>2260</v>
      </c>
      <c r="F1676" s="530"/>
      <c r="G1676" s="530"/>
      <c r="H1676" s="530"/>
      <c r="I1676" s="530"/>
      <c r="J1676" s="530"/>
      <c r="K1676" s="530"/>
      <c r="L1676" s="530"/>
      <c r="M1676" s="530"/>
      <c r="N1676" s="530">
        <v>1</v>
      </c>
      <c r="O1676" s="530">
        <v>626</v>
      </c>
      <c r="P1676" s="544"/>
      <c r="Q1676" s="531">
        <v>626</v>
      </c>
    </row>
    <row r="1677" spans="1:17" ht="14.4" customHeight="1" x14ac:dyDescent="0.3">
      <c r="A1677" s="525" t="s">
        <v>2809</v>
      </c>
      <c r="B1677" s="526" t="s">
        <v>2194</v>
      </c>
      <c r="C1677" s="526" t="s">
        <v>2175</v>
      </c>
      <c r="D1677" s="526" t="s">
        <v>2271</v>
      </c>
      <c r="E1677" s="526" t="s">
        <v>2272</v>
      </c>
      <c r="F1677" s="530">
        <v>1</v>
      </c>
      <c r="G1677" s="530">
        <v>330</v>
      </c>
      <c r="H1677" s="530">
        <v>0.31518624641833809</v>
      </c>
      <c r="I1677" s="530">
        <v>330</v>
      </c>
      <c r="J1677" s="530">
        <v>3</v>
      </c>
      <c r="K1677" s="530">
        <v>1047</v>
      </c>
      <c r="L1677" s="530">
        <v>1</v>
      </c>
      <c r="M1677" s="530">
        <v>349</v>
      </c>
      <c r="N1677" s="530"/>
      <c r="O1677" s="530"/>
      <c r="P1677" s="544"/>
      <c r="Q1677" s="531"/>
    </row>
    <row r="1678" spans="1:17" ht="14.4" customHeight="1" x14ac:dyDescent="0.3">
      <c r="A1678" s="525" t="s">
        <v>2809</v>
      </c>
      <c r="B1678" s="526" t="s">
        <v>2194</v>
      </c>
      <c r="C1678" s="526" t="s">
        <v>2175</v>
      </c>
      <c r="D1678" s="526" t="s">
        <v>2285</v>
      </c>
      <c r="E1678" s="526" t="s">
        <v>2286</v>
      </c>
      <c r="F1678" s="530">
        <v>1</v>
      </c>
      <c r="G1678" s="530">
        <v>5076</v>
      </c>
      <c r="H1678" s="530"/>
      <c r="I1678" s="530">
        <v>5076</v>
      </c>
      <c r="J1678" s="530"/>
      <c r="K1678" s="530"/>
      <c r="L1678" s="530"/>
      <c r="M1678" s="530"/>
      <c r="N1678" s="530"/>
      <c r="O1678" s="530"/>
      <c r="P1678" s="544"/>
      <c r="Q1678" s="531"/>
    </row>
    <row r="1679" spans="1:17" ht="14.4" customHeight="1" x14ac:dyDescent="0.3">
      <c r="A1679" s="525" t="s">
        <v>2809</v>
      </c>
      <c r="B1679" s="526" t="s">
        <v>2194</v>
      </c>
      <c r="C1679" s="526" t="s">
        <v>2175</v>
      </c>
      <c r="D1679" s="526" t="s">
        <v>2293</v>
      </c>
      <c r="E1679" s="526" t="s">
        <v>2294</v>
      </c>
      <c r="F1679" s="530"/>
      <c r="G1679" s="530"/>
      <c r="H1679" s="530"/>
      <c r="I1679" s="530"/>
      <c r="J1679" s="530"/>
      <c r="K1679" s="530"/>
      <c r="L1679" s="530"/>
      <c r="M1679" s="530"/>
      <c r="N1679" s="530">
        <v>1</v>
      </c>
      <c r="O1679" s="530">
        <v>801</v>
      </c>
      <c r="P1679" s="544"/>
      <c r="Q1679" s="531">
        <v>801</v>
      </c>
    </row>
    <row r="1680" spans="1:17" ht="14.4" customHeight="1" x14ac:dyDescent="0.3">
      <c r="A1680" s="525" t="s">
        <v>2809</v>
      </c>
      <c r="B1680" s="526" t="s">
        <v>2194</v>
      </c>
      <c r="C1680" s="526" t="s">
        <v>2175</v>
      </c>
      <c r="D1680" s="526" t="s">
        <v>2295</v>
      </c>
      <c r="E1680" s="526" t="s">
        <v>2296</v>
      </c>
      <c r="F1680" s="530">
        <v>35</v>
      </c>
      <c r="G1680" s="530">
        <v>6125</v>
      </c>
      <c r="H1680" s="530">
        <v>0.93525729118949463</v>
      </c>
      <c r="I1680" s="530">
        <v>175</v>
      </c>
      <c r="J1680" s="530">
        <v>37</v>
      </c>
      <c r="K1680" s="530">
        <v>6549</v>
      </c>
      <c r="L1680" s="530">
        <v>1</v>
      </c>
      <c r="M1680" s="530">
        <v>177</v>
      </c>
      <c r="N1680" s="530">
        <v>35</v>
      </c>
      <c r="O1680" s="530">
        <v>6195</v>
      </c>
      <c r="P1680" s="544">
        <v>0.94594594594594594</v>
      </c>
      <c r="Q1680" s="531">
        <v>177</v>
      </c>
    </row>
    <row r="1681" spans="1:17" ht="14.4" customHeight="1" x14ac:dyDescent="0.3">
      <c r="A1681" s="525" t="s">
        <v>2809</v>
      </c>
      <c r="B1681" s="526" t="s">
        <v>2194</v>
      </c>
      <c r="C1681" s="526" t="s">
        <v>2175</v>
      </c>
      <c r="D1681" s="526" t="s">
        <v>2297</v>
      </c>
      <c r="E1681" s="526" t="s">
        <v>2298</v>
      </c>
      <c r="F1681" s="530">
        <v>19</v>
      </c>
      <c r="G1681" s="530">
        <v>38019</v>
      </c>
      <c r="H1681" s="530">
        <v>1.160247802734375</v>
      </c>
      <c r="I1681" s="530">
        <v>2001</v>
      </c>
      <c r="J1681" s="530">
        <v>16</v>
      </c>
      <c r="K1681" s="530">
        <v>32768</v>
      </c>
      <c r="L1681" s="530">
        <v>1</v>
      </c>
      <c r="M1681" s="530">
        <v>2048</v>
      </c>
      <c r="N1681" s="530">
        <v>15</v>
      </c>
      <c r="O1681" s="530">
        <v>30735</v>
      </c>
      <c r="P1681" s="544">
        <v>0.937957763671875</v>
      </c>
      <c r="Q1681" s="531">
        <v>2049</v>
      </c>
    </row>
    <row r="1682" spans="1:17" ht="14.4" customHeight="1" x14ac:dyDescent="0.3">
      <c r="A1682" s="525" t="s">
        <v>2809</v>
      </c>
      <c r="B1682" s="526" t="s">
        <v>2194</v>
      </c>
      <c r="C1682" s="526" t="s">
        <v>2175</v>
      </c>
      <c r="D1682" s="526" t="s">
        <v>2303</v>
      </c>
      <c r="E1682" s="526" t="s">
        <v>2304</v>
      </c>
      <c r="F1682" s="530">
        <v>1</v>
      </c>
      <c r="G1682" s="530">
        <v>2696</v>
      </c>
      <c r="H1682" s="530"/>
      <c r="I1682" s="530">
        <v>2696</v>
      </c>
      <c r="J1682" s="530"/>
      <c r="K1682" s="530"/>
      <c r="L1682" s="530"/>
      <c r="M1682" s="530"/>
      <c r="N1682" s="530"/>
      <c r="O1682" s="530"/>
      <c r="P1682" s="544"/>
      <c r="Q1682" s="531"/>
    </row>
    <row r="1683" spans="1:17" ht="14.4" customHeight="1" x14ac:dyDescent="0.3">
      <c r="A1683" s="525" t="s">
        <v>2809</v>
      </c>
      <c r="B1683" s="526" t="s">
        <v>2194</v>
      </c>
      <c r="C1683" s="526" t="s">
        <v>2175</v>
      </c>
      <c r="D1683" s="526" t="s">
        <v>2313</v>
      </c>
      <c r="E1683" s="526" t="s">
        <v>2314</v>
      </c>
      <c r="F1683" s="530">
        <v>2</v>
      </c>
      <c r="G1683" s="530">
        <v>302</v>
      </c>
      <c r="H1683" s="530">
        <v>1.9483870967741936</v>
      </c>
      <c r="I1683" s="530">
        <v>151</v>
      </c>
      <c r="J1683" s="530">
        <v>1</v>
      </c>
      <c r="K1683" s="530">
        <v>155</v>
      </c>
      <c r="L1683" s="530">
        <v>1</v>
      </c>
      <c r="M1683" s="530">
        <v>155</v>
      </c>
      <c r="N1683" s="530">
        <v>4</v>
      </c>
      <c r="O1683" s="530">
        <v>620</v>
      </c>
      <c r="P1683" s="544">
        <v>4</v>
      </c>
      <c r="Q1683" s="531">
        <v>155</v>
      </c>
    </row>
    <row r="1684" spans="1:17" ht="14.4" customHeight="1" x14ac:dyDescent="0.3">
      <c r="A1684" s="525" t="s">
        <v>2809</v>
      </c>
      <c r="B1684" s="526" t="s">
        <v>2194</v>
      </c>
      <c r="C1684" s="526" t="s">
        <v>2175</v>
      </c>
      <c r="D1684" s="526" t="s">
        <v>2315</v>
      </c>
      <c r="E1684" s="526" t="s">
        <v>2316</v>
      </c>
      <c r="F1684" s="530">
        <v>2</v>
      </c>
      <c r="G1684" s="530">
        <v>390</v>
      </c>
      <c r="H1684" s="530">
        <v>1.9597989949748744</v>
      </c>
      <c r="I1684" s="530">
        <v>195</v>
      </c>
      <c r="J1684" s="530">
        <v>1</v>
      </c>
      <c r="K1684" s="530">
        <v>199</v>
      </c>
      <c r="L1684" s="530">
        <v>1</v>
      </c>
      <c r="M1684" s="530">
        <v>199</v>
      </c>
      <c r="N1684" s="530">
        <v>2</v>
      </c>
      <c r="O1684" s="530">
        <v>398</v>
      </c>
      <c r="P1684" s="544">
        <v>2</v>
      </c>
      <c r="Q1684" s="531">
        <v>199</v>
      </c>
    </row>
    <row r="1685" spans="1:17" ht="14.4" customHeight="1" x14ac:dyDescent="0.3">
      <c r="A1685" s="525" t="s">
        <v>2809</v>
      </c>
      <c r="B1685" s="526" t="s">
        <v>2194</v>
      </c>
      <c r="C1685" s="526" t="s">
        <v>2175</v>
      </c>
      <c r="D1685" s="526" t="s">
        <v>2317</v>
      </c>
      <c r="E1685" s="526" t="s">
        <v>2318</v>
      </c>
      <c r="F1685" s="530">
        <v>3</v>
      </c>
      <c r="G1685" s="530">
        <v>600</v>
      </c>
      <c r="H1685" s="530"/>
      <c r="I1685" s="530">
        <v>200</v>
      </c>
      <c r="J1685" s="530"/>
      <c r="K1685" s="530"/>
      <c r="L1685" s="530"/>
      <c r="M1685" s="530"/>
      <c r="N1685" s="530"/>
      <c r="O1685" s="530"/>
      <c r="P1685" s="544"/>
      <c r="Q1685" s="531"/>
    </row>
    <row r="1686" spans="1:17" ht="14.4" customHeight="1" x14ac:dyDescent="0.3">
      <c r="A1686" s="525" t="s">
        <v>2809</v>
      </c>
      <c r="B1686" s="526" t="s">
        <v>2194</v>
      </c>
      <c r="C1686" s="526" t="s">
        <v>2175</v>
      </c>
      <c r="D1686" s="526" t="s">
        <v>2319</v>
      </c>
      <c r="E1686" s="526" t="s">
        <v>2320</v>
      </c>
      <c r="F1686" s="530"/>
      <c r="G1686" s="530"/>
      <c r="H1686" s="530"/>
      <c r="I1686" s="530"/>
      <c r="J1686" s="530"/>
      <c r="K1686" s="530"/>
      <c r="L1686" s="530"/>
      <c r="M1686" s="530"/>
      <c r="N1686" s="530">
        <v>1</v>
      </c>
      <c r="O1686" s="530">
        <v>426</v>
      </c>
      <c r="P1686" s="544"/>
      <c r="Q1686" s="531">
        <v>426</v>
      </c>
    </row>
    <row r="1687" spans="1:17" ht="14.4" customHeight="1" x14ac:dyDescent="0.3">
      <c r="A1687" s="525" t="s">
        <v>2809</v>
      </c>
      <c r="B1687" s="526" t="s">
        <v>2194</v>
      </c>
      <c r="C1687" s="526" t="s">
        <v>2175</v>
      </c>
      <c r="D1687" s="526" t="s">
        <v>2323</v>
      </c>
      <c r="E1687" s="526" t="s">
        <v>2324</v>
      </c>
      <c r="F1687" s="530">
        <v>11</v>
      </c>
      <c r="G1687" s="530">
        <v>1749</v>
      </c>
      <c r="H1687" s="530">
        <v>0.5961145194274029</v>
      </c>
      <c r="I1687" s="530">
        <v>159</v>
      </c>
      <c r="J1687" s="530">
        <v>18</v>
      </c>
      <c r="K1687" s="530">
        <v>2934</v>
      </c>
      <c r="L1687" s="530">
        <v>1</v>
      </c>
      <c r="M1687" s="530">
        <v>163</v>
      </c>
      <c r="N1687" s="530">
        <v>9</v>
      </c>
      <c r="O1687" s="530">
        <v>1467</v>
      </c>
      <c r="P1687" s="544">
        <v>0.5</v>
      </c>
      <c r="Q1687" s="531">
        <v>163</v>
      </c>
    </row>
    <row r="1688" spans="1:17" ht="14.4" customHeight="1" x14ac:dyDescent="0.3">
      <c r="A1688" s="525" t="s">
        <v>2809</v>
      </c>
      <c r="B1688" s="526" t="s">
        <v>2194</v>
      </c>
      <c r="C1688" s="526" t="s">
        <v>2175</v>
      </c>
      <c r="D1688" s="526" t="s">
        <v>2327</v>
      </c>
      <c r="E1688" s="526" t="s">
        <v>2328</v>
      </c>
      <c r="F1688" s="530">
        <v>14</v>
      </c>
      <c r="G1688" s="530">
        <v>29722</v>
      </c>
      <c r="H1688" s="530">
        <v>0.59993540834039805</v>
      </c>
      <c r="I1688" s="530">
        <v>2123</v>
      </c>
      <c r="J1688" s="530">
        <v>23</v>
      </c>
      <c r="K1688" s="530">
        <v>49542</v>
      </c>
      <c r="L1688" s="530">
        <v>1</v>
      </c>
      <c r="M1688" s="530">
        <v>2154</v>
      </c>
      <c r="N1688" s="530">
        <v>16</v>
      </c>
      <c r="O1688" s="530">
        <v>34480</v>
      </c>
      <c r="P1688" s="544">
        <v>0.69597513221105323</v>
      </c>
      <c r="Q1688" s="531">
        <v>2155</v>
      </c>
    </row>
    <row r="1689" spans="1:17" ht="14.4" customHeight="1" x14ac:dyDescent="0.3">
      <c r="A1689" s="525" t="s">
        <v>2809</v>
      </c>
      <c r="B1689" s="526" t="s">
        <v>2194</v>
      </c>
      <c r="C1689" s="526" t="s">
        <v>2175</v>
      </c>
      <c r="D1689" s="526" t="s">
        <v>2524</v>
      </c>
      <c r="E1689" s="526" t="s">
        <v>2513</v>
      </c>
      <c r="F1689" s="530">
        <v>2</v>
      </c>
      <c r="G1689" s="530">
        <v>3738</v>
      </c>
      <c r="H1689" s="530"/>
      <c r="I1689" s="530">
        <v>1869</v>
      </c>
      <c r="J1689" s="530"/>
      <c r="K1689" s="530"/>
      <c r="L1689" s="530"/>
      <c r="M1689" s="530"/>
      <c r="N1689" s="530"/>
      <c r="O1689" s="530"/>
      <c r="P1689" s="544"/>
      <c r="Q1689" s="531"/>
    </row>
    <row r="1690" spans="1:17" ht="14.4" customHeight="1" x14ac:dyDescent="0.3">
      <c r="A1690" s="525" t="s">
        <v>2809</v>
      </c>
      <c r="B1690" s="526" t="s">
        <v>2194</v>
      </c>
      <c r="C1690" s="526" t="s">
        <v>2175</v>
      </c>
      <c r="D1690" s="526" t="s">
        <v>2335</v>
      </c>
      <c r="E1690" s="526" t="s">
        <v>2336</v>
      </c>
      <c r="F1690" s="530">
        <v>1</v>
      </c>
      <c r="G1690" s="530">
        <v>8399</v>
      </c>
      <c r="H1690" s="530"/>
      <c r="I1690" s="530">
        <v>8399</v>
      </c>
      <c r="J1690" s="530"/>
      <c r="K1690" s="530"/>
      <c r="L1690" s="530"/>
      <c r="M1690" s="530"/>
      <c r="N1690" s="530"/>
      <c r="O1690" s="530"/>
      <c r="P1690" s="544"/>
      <c r="Q1690" s="531"/>
    </row>
    <row r="1691" spans="1:17" ht="14.4" customHeight="1" x14ac:dyDescent="0.3">
      <c r="A1691" s="525" t="s">
        <v>2810</v>
      </c>
      <c r="B1691" s="526" t="s">
        <v>2163</v>
      </c>
      <c r="C1691" s="526" t="s">
        <v>2175</v>
      </c>
      <c r="D1691" s="526" t="s">
        <v>2182</v>
      </c>
      <c r="E1691" s="526" t="s">
        <v>2183</v>
      </c>
      <c r="F1691" s="530">
        <v>1</v>
      </c>
      <c r="G1691" s="530">
        <v>123</v>
      </c>
      <c r="H1691" s="530"/>
      <c r="I1691" s="530">
        <v>123</v>
      </c>
      <c r="J1691" s="530"/>
      <c r="K1691" s="530"/>
      <c r="L1691" s="530"/>
      <c r="M1691" s="530"/>
      <c r="N1691" s="530"/>
      <c r="O1691" s="530"/>
      <c r="P1691" s="544"/>
      <c r="Q1691" s="531"/>
    </row>
    <row r="1692" spans="1:17" ht="14.4" customHeight="1" x14ac:dyDescent="0.3">
      <c r="A1692" s="525" t="s">
        <v>2810</v>
      </c>
      <c r="B1692" s="526" t="s">
        <v>2163</v>
      </c>
      <c r="C1692" s="526" t="s">
        <v>2175</v>
      </c>
      <c r="D1692" s="526" t="s">
        <v>2190</v>
      </c>
      <c r="E1692" s="526" t="s">
        <v>2191</v>
      </c>
      <c r="F1692" s="530">
        <v>1</v>
      </c>
      <c r="G1692" s="530">
        <v>725</v>
      </c>
      <c r="H1692" s="530"/>
      <c r="I1692" s="530">
        <v>725</v>
      </c>
      <c r="J1692" s="530"/>
      <c r="K1692" s="530"/>
      <c r="L1692" s="530"/>
      <c r="M1692" s="530"/>
      <c r="N1692" s="530"/>
      <c r="O1692" s="530"/>
      <c r="P1692" s="544"/>
      <c r="Q1692" s="531"/>
    </row>
    <row r="1693" spans="1:17" ht="14.4" customHeight="1" x14ac:dyDescent="0.3">
      <c r="A1693" s="525" t="s">
        <v>2810</v>
      </c>
      <c r="B1693" s="526" t="s">
        <v>2194</v>
      </c>
      <c r="C1693" s="526" t="s">
        <v>2164</v>
      </c>
      <c r="D1693" s="526" t="s">
        <v>2195</v>
      </c>
      <c r="E1693" s="526" t="s">
        <v>603</v>
      </c>
      <c r="F1693" s="530">
        <v>0.5</v>
      </c>
      <c r="G1693" s="530">
        <v>855.63</v>
      </c>
      <c r="H1693" s="530"/>
      <c r="I1693" s="530">
        <v>1711.26</v>
      </c>
      <c r="J1693" s="530"/>
      <c r="K1693" s="530"/>
      <c r="L1693" s="530"/>
      <c r="M1693" s="530"/>
      <c r="N1693" s="530"/>
      <c r="O1693" s="530"/>
      <c r="P1693" s="544"/>
      <c r="Q1693" s="531"/>
    </row>
    <row r="1694" spans="1:17" ht="14.4" customHeight="1" x14ac:dyDescent="0.3">
      <c r="A1694" s="525" t="s">
        <v>2810</v>
      </c>
      <c r="B1694" s="526" t="s">
        <v>2194</v>
      </c>
      <c r="C1694" s="526" t="s">
        <v>2164</v>
      </c>
      <c r="D1694" s="526" t="s">
        <v>2196</v>
      </c>
      <c r="E1694" s="526" t="s">
        <v>690</v>
      </c>
      <c r="F1694" s="530">
        <v>1.34</v>
      </c>
      <c r="G1694" s="530">
        <v>3424.1</v>
      </c>
      <c r="H1694" s="530"/>
      <c r="I1694" s="530">
        <v>2555.2985074626863</v>
      </c>
      <c r="J1694" s="530"/>
      <c r="K1694" s="530"/>
      <c r="L1694" s="530"/>
      <c r="M1694" s="530"/>
      <c r="N1694" s="530">
        <v>0.35</v>
      </c>
      <c r="O1694" s="530">
        <v>947.81</v>
      </c>
      <c r="P1694" s="544"/>
      <c r="Q1694" s="531">
        <v>2708.0285714285715</v>
      </c>
    </row>
    <row r="1695" spans="1:17" ht="14.4" customHeight="1" x14ac:dyDescent="0.3">
      <c r="A1695" s="525" t="s">
        <v>2810</v>
      </c>
      <c r="B1695" s="526" t="s">
        <v>2194</v>
      </c>
      <c r="C1695" s="526" t="s">
        <v>2164</v>
      </c>
      <c r="D1695" s="526" t="s">
        <v>2197</v>
      </c>
      <c r="E1695" s="526" t="s">
        <v>690</v>
      </c>
      <c r="F1695" s="530">
        <v>0.4</v>
      </c>
      <c r="G1695" s="530">
        <v>2555.3000000000002</v>
      </c>
      <c r="H1695" s="530"/>
      <c r="I1695" s="530">
        <v>6388.25</v>
      </c>
      <c r="J1695" s="530"/>
      <c r="K1695" s="530"/>
      <c r="L1695" s="530"/>
      <c r="M1695" s="530"/>
      <c r="N1695" s="530">
        <v>0.4</v>
      </c>
      <c r="O1695" s="530">
        <v>2708.04</v>
      </c>
      <c r="P1695" s="544"/>
      <c r="Q1695" s="531">
        <v>6770.0999999999995</v>
      </c>
    </row>
    <row r="1696" spans="1:17" ht="14.4" customHeight="1" x14ac:dyDescent="0.3">
      <c r="A1696" s="525" t="s">
        <v>2810</v>
      </c>
      <c r="B1696" s="526" t="s">
        <v>2194</v>
      </c>
      <c r="C1696" s="526" t="s">
        <v>2164</v>
      </c>
      <c r="D1696" s="526" t="s">
        <v>2204</v>
      </c>
      <c r="E1696" s="526" t="s">
        <v>592</v>
      </c>
      <c r="F1696" s="530">
        <v>3</v>
      </c>
      <c r="G1696" s="530">
        <v>2798.46</v>
      </c>
      <c r="H1696" s="530"/>
      <c r="I1696" s="530">
        <v>932.82</v>
      </c>
      <c r="J1696" s="530"/>
      <c r="K1696" s="530"/>
      <c r="L1696" s="530"/>
      <c r="M1696" s="530"/>
      <c r="N1696" s="530">
        <v>1</v>
      </c>
      <c r="O1696" s="530">
        <v>843.46</v>
      </c>
      <c r="P1696" s="544"/>
      <c r="Q1696" s="531">
        <v>843.46</v>
      </c>
    </row>
    <row r="1697" spans="1:17" ht="14.4" customHeight="1" x14ac:dyDescent="0.3">
      <c r="A1697" s="525" t="s">
        <v>2810</v>
      </c>
      <c r="B1697" s="526" t="s">
        <v>2194</v>
      </c>
      <c r="C1697" s="526" t="s">
        <v>2164</v>
      </c>
      <c r="D1697" s="526" t="s">
        <v>2207</v>
      </c>
      <c r="E1697" s="526" t="s">
        <v>607</v>
      </c>
      <c r="F1697" s="530"/>
      <c r="G1697" s="530"/>
      <c r="H1697" s="530"/>
      <c r="I1697" s="530"/>
      <c r="J1697" s="530"/>
      <c r="K1697" s="530"/>
      <c r="L1697" s="530"/>
      <c r="M1697" s="530"/>
      <c r="N1697" s="530">
        <v>7.0000000000000007E-2</v>
      </c>
      <c r="O1697" s="530">
        <v>636.66</v>
      </c>
      <c r="P1697" s="544"/>
      <c r="Q1697" s="531">
        <v>9095.1428571428551</v>
      </c>
    </row>
    <row r="1698" spans="1:17" ht="14.4" customHeight="1" x14ac:dyDescent="0.3">
      <c r="A1698" s="525" t="s">
        <v>2810</v>
      </c>
      <c r="B1698" s="526" t="s">
        <v>2194</v>
      </c>
      <c r="C1698" s="526" t="s">
        <v>2164</v>
      </c>
      <c r="D1698" s="526" t="s">
        <v>2208</v>
      </c>
      <c r="E1698" s="526" t="s">
        <v>675</v>
      </c>
      <c r="F1698" s="530"/>
      <c r="G1698" s="530"/>
      <c r="H1698" s="530"/>
      <c r="I1698" s="530"/>
      <c r="J1698" s="530"/>
      <c r="K1698" s="530"/>
      <c r="L1698" s="530"/>
      <c r="M1698" s="530"/>
      <c r="N1698" s="530">
        <v>0.1</v>
      </c>
      <c r="O1698" s="530">
        <v>194.93</v>
      </c>
      <c r="P1698" s="544"/>
      <c r="Q1698" s="531">
        <v>1949.3</v>
      </c>
    </row>
    <row r="1699" spans="1:17" ht="14.4" customHeight="1" x14ac:dyDescent="0.3">
      <c r="A1699" s="525" t="s">
        <v>2810</v>
      </c>
      <c r="B1699" s="526" t="s">
        <v>2194</v>
      </c>
      <c r="C1699" s="526" t="s">
        <v>2164</v>
      </c>
      <c r="D1699" s="526" t="s">
        <v>2209</v>
      </c>
      <c r="E1699" s="526" t="s">
        <v>607</v>
      </c>
      <c r="F1699" s="530">
        <v>0.55000000000000004</v>
      </c>
      <c r="G1699" s="530">
        <v>973.94</v>
      </c>
      <c r="H1699" s="530"/>
      <c r="I1699" s="530">
        <v>1770.8</v>
      </c>
      <c r="J1699" s="530"/>
      <c r="K1699" s="530"/>
      <c r="L1699" s="530"/>
      <c r="M1699" s="530"/>
      <c r="N1699" s="530">
        <v>0.25</v>
      </c>
      <c r="O1699" s="530">
        <v>454.76</v>
      </c>
      <c r="P1699" s="544"/>
      <c r="Q1699" s="531">
        <v>1819.04</v>
      </c>
    </row>
    <row r="1700" spans="1:17" ht="14.4" customHeight="1" x14ac:dyDescent="0.3">
      <c r="A1700" s="525" t="s">
        <v>2810</v>
      </c>
      <c r="B1700" s="526" t="s">
        <v>2194</v>
      </c>
      <c r="C1700" s="526" t="s">
        <v>2164</v>
      </c>
      <c r="D1700" s="526" t="s">
        <v>2210</v>
      </c>
      <c r="E1700" s="526" t="s">
        <v>599</v>
      </c>
      <c r="F1700" s="530"/>
      <c r="G1700" s="530"/>
      <c r="H1700" s="530"/>
      <c r="I1700" s="530"/>
      <c r="J1700" s="530"/>
      <c r="K1700" s="530"/>
      <c r="L1700" s="530"/>
      <c r="M1700" s="530"/>
      <c r="N1700" s="530">
        <v>0.15</v>
      </c>
      <c r="O1700" s="530">
        <v>77.64</v>
      </c>
      <c r="P1700" s="544"/>
      <c r="Q1700" s="531">
        <v>517.6</v>
      </c>
    </row>
    <row r="1701" spans="1:17" ht="14.4" customHeight="1" x14ac:dyDescent="0.3">
      <c r="A1701" s="525" t="s">
        <v>2810</v>
      </c>
      <c r="B1701" s="526" t="s">
        <v>2194</v>
      </c>
      <c r="C1701" s="526" t="s">
        <v>2164</v>
      </c>
      <c r="D1701" s="526" t="s">
        <v>2211</v>
      </c>
      <c r="E1701" s="526" t="s">
        <v>601</v>
      </c>
      <c r="F1701" s="530"/>
      <c r="G1701" s="530"/>
      <c r="H1701" s="530"/>
      <c r="I1701" s="530"/>
      <c r="J1701" s="530"/>
      <c r="K1701" s="530"/>
      <c r="L1701" s="530"/>
      <c r="M1701" s="530"/>
      <c r="N1701" s="530">
        <v>0.05</v>
      </c>
      <c r="O1701" s="530">
        <v>45.19</v>
      </c>
      <c r="P1701" s="544"/>
      <c r="Q1701" s="531">
        <v>903.8</v>
      </c>
    </row>
    <row r="1702" spans="1:17" ht="14.4" customHeight="1" x14ac:dyDescent="0.3">
      <c r="A1702" s="525" t="s">
        <v>2810</v>
      </c>
      <c r="B1702" s="526" t="s">
        <v>2194</v>
      </c>
      <c r="C1702" s="526" t="s">
        <v>2164</v>
      </c>
      <c r="D1702" s="526" t="s">
        <v>2212</v>
      </c>
      <c r="E1702" s="526" t="s">
        <v>607</v>
      </c>
      <c r="F1702" s="530">
        <v>0.05</v>
      </c>
      <c r="G1702" s="530">
        <v>1735.39</v>
      </c>
      <c r="H1702" s="530"/>
      <c r="I1702" s="530">
        <v>34707.800000000003</v>
      </c>
      <c r="J1702" s="530"/>
      <c r="K1702" s="530"/>
      <c r="L1702" s="530"/>
      <c r="M1702" s="530"/>
      <c r="N1702" s="530">
        <v>0.04</v>
      </c>
      <c r="O1702" s="530">
        <v>1309.7</v>
      </c>
      <c r="P1702" s="544"/>
      <c r="Q1702" s="531">
        <v>32742.5</v>
      </c>
    </row>
    <row r="1703" spans="1:17" ht="14.4" customHeight="1" x14ac:dyDescent="0.3">
      <c r="A1703" s="525" t="s">
        <v>2810</v>
      </c>
      <c r="B1703" s="526" t="s">
        <v>2194</v>
      </c>
      <c r="C1703" s="526" t="s">
        <v>2166</v>
      </c>
      <c r="D1703" s="526" t="s">
        <v>2227</v>
      </c>
      <c r="E1703" s="526" t="s">
        <v>2228</v>
      </c>
      <c r="F1703" s="530"/>
      <c r="G1703" s="530"/>
      <c r="H1703" s="530"/>
      <c r="I1703" s="530"/>
      <c r="J1703" s="530"/>
      <c r="K1703" s="530"/>
      <c r="L1703" s="530"/>
      <c r="M1703" s="530"/>
      <c r="N1703" s="530">
        <v>1</v>
      </c>
      <c r="O1703" s="530">
        <v>1841.62</v>
      </c>
      <c r="P1703" s="544"/>
      <c r="Q1703" s="531">
        <v>1841.62</v>
      </c>
    </row>
    <row r="1704" spans="1:17" ht="14.4" customHeight="1" x14ac:dyDescent="0.3">
      <c r="A1704" s="525" t="s">
        <v>2810</v>
      </c>
      <c r="B1704" s="526" t="s">
        <v>2194</v>
      </c>
      <c r="C1704" s="526" t="s">
        <v>2175</v>
      </c>
      <c r="D1704" s="526" t="s">
        <v>2243</v>
      </c>
      <c r="E1704" s="526" t="s">
        <v>2244</v>
      </c>
      <c r="F1704" s="530"/>
      <c r="G1704" s="530"/>
      <c r="H1704" s="530"/>
      <c r="I1704" s="530"/>
      <c r="J1704" s="530">
        <v>1</v>
      </c>
      <c r="K1704" s="530">
        <v>213</v>
      </c>
      <c r="L1704" s="530">
        <v>1</v>
      </c>
      <c r="M1704" s="530">
        <v>213</v>
      </c>
      <c r="N1704" s="530"/>
      <c r="O1704" s="530"/>
      <c r="P1704" s="544"/>
      <c r="Q1704" s="531"/>
    </row>
    <row r="1705" spans="1:17" ht="14.4" customHeight="1" x14ac:dyDescent="0.3">
      <c r="A1705" s="525" t="s">
        <v>2810</v>
      </c>
      <c r="B1705" s="526" t="s">
        <v>2194</v>
      </c>
      <c r="C1705" s="526" t="s">
        <v>2175</v>
      </c>
      <c r="D1705" s="526" t="s">
        <v>2245</v>
      </c>
      <c r="E1705" s="526" t="s">
        <v>2246</v>
      </c>
      <c r="F1705" s="530">
        <v>2</v>
      </c>
      <c r="G1705" s="530">
        <v>302</v>
      </c>
      <c r="H1705" s="530">
        <v>0.48709677419354841</v>
      </c>
      <c r="I1705" s="530">
        <v>151</v>
      </c>
      <c r="J1705" s="530">
        <v>4</v>
      </c>
      <c r="K1705" s="530">
        <v>620</v>
      </c>
      <c r="L1705" s="530">
        <v>1</v>
      </c>
      <c r="M1705" s="530">
        <v>155</v>
      </c>
      <c r="N1705" s="530">
        <v>8</v>
      </c>
      <c r="O1705" s="530">
        <v>1240</v>
      </c>
      <c r="P1705" s="544">
        <v>2</v>
      </c>
      <c r="Q1705" s="531">
        <v>155</v>
      </c>
    </row>
    <row r="1706" spans="1:17" ht="14.4" customHeight="1" x14ac:dyDescent="0.3">
      <c r="A1706" s="525" t="s">
        <v>2810</v>
      </c>
      <c r="B1706" s="526" t="s">
        <v>2194</v>
      </c>
      <c r="C1706" s="526" t="s">
        <v>2175</v>
      </c>
      <c r="D1706" s="526" t="s">
        <v>2247</v>
      </c>
      <c r="E1706" s="526" t="s">
        <v>2248</v>
      </c>
      <c r="F1706" s="530">
        <v>11</v>
      </c>
      <c r="G1706" s="530">
        <v>2013</v>
      </c>
      <c r="H1706" s="530">
        <v>0.82805429864253388</v>
      </c>
      <c r="I1706" s="530">
        <v>183</v>
      </c>
      <c r="J1706" s="530">
        <v>13</v>
      </c>
      <c r="K1706" s="530">
        <v>2431</v>
      </c>
      <c r="L1706" s="530">
        <v>1</v>
      </c>
      <c r="M1706" s="530">
        <v>187</v>
      </c>
      <c r="N1706" s="530">
        <v>18</v>
      </c>
      <c r="O1706" s="530">
        <v>3366</v>
      </c>
      <c r="P1706" s="544">
        <v>1.3846153846153846</v>
      </c>
      <c r="Q1706" s="531">
        <v>187</v>
      </c>
    </row>
    <row r="1707" spans="1:17" ht="14.4" customHeight="1" x14ac:dyDescent="0.3">
      <c r="A1707" s="525" t="s">
        <v>2810</v>
      </c>
      <c r="B1707" s="526" t="s">
        <v>2194</v>
      </c>
      <c r="C1707" s="526" t="s">
        <v>2175</v>
      </c>
      <c r="D1707" s="526" t="s">
        <v>2249</v>
      </c>
      <c r="E1707" s="526" t="s">
        <v>2250</v>
      </c>
      <c r="F1707" s="530">
        <v>16</v>
      </c>
      <c r="G1707" s="530">
        <v>2000</v>
      </c>
      <c r="H1707" s="530">
        <v>1.5625</v>
      </c>
      <c r="I1707" s="530">
        <v>125</v>
      </c>
      <c r="J1707" s="530">
        <v>10</v>
      </c>
      <c r="K1707" s="530">
        <v>1280</v>
      </c>
      <c r="L1707" s="530">
        <v>1</v>
      </c>
      <c r="M1707" s="530">
        <v>128</v>
      </c>
      <c r="N1707" s="530">
        <v>25</v>
      </c>
      <c r="O1707" s="530">
        <v>3200</v>
      </c>
      <c r="P1707" s="544">
        <v>2.5</v>
      </c>
      <c r="Q1707" s="531">
        <v>128</v>
      </c>
    </row>
    <row r="1708" spans="1:17" ht="14.4" customHeight="1" x14ac:dyDescent="0.3">
      <c r="A1708" s="525" t="s">
        <v>2810</v>
      </c>
      <c r="B1708" s="526" t="s">
        <v>2194</v>
      </c>
      <c r="C1708" s="526" t="s">
        <v>2175</v>
      </c>
      <c r="D1708" s="526" t="s">
        <v>2251</v>
      </c>
      <c r="E1708" s="526" t="s">
        <v>2252</v>
      </c>
      <c r="F1708" s="530">
        <v>34</v>
      </c>
      <c r="G1708" s="530">
        <v>7446</v>
      </c>
      <c r="H1708" s="530">
        <v>0.87868775076705219</v>
      </c>
      <c r="I1708" s="530">
        <v>219</v>
      </c>
      <c r="J1708" s="530">
        <v>38</v>
      </c>
      <c r="K1708" s="530">
        <v>8474</v>
      </c>
      <c r="L1708" s="530">
        <v>1</v>
      </c>
      <c r="M1708" s="530">
        <v>223</v>
      </c>
      <c r="N1708" s="530">
        <v>46</v>
      </c>
      <c r="O1708" s="530">
        <v>10258</v>
      </c>
      <c r="P1708" s="544">
        <v>1.2105263157894737</v>
      </c>
      <c r="Q1708" s="531">
        <v>223</v>
      </c>
    </row>
    <row r="1709" spans="1:17" ht="14.4" customHeight="1" x14ac:dyDescent="0.3">
      <c r="A1709" s="525" t="s">
        <v>2810</v>
      </c>
      <c r="B1709" s="526" t="s">
        <v>2194</v>
      </c>
      <c r="C1709" s="526" t="s">
        <v>2175</v>
      </c>
      <c r="D1709" s="526" t="s">
        <v>2253</v>
      </c>
      <c r="E1709" s="526" t="s">
        <v>2254</v>
      </c>
      <c r="F1709" s="530"/>
      <c r="G1709" s="530"/>
      <c r="H1709" s="530"/>
      <c r="I1709" s="530"/>
      <c r="J1709" s="530">
        <v>1</v>
      </c>
      <c r="K1709" s="530">
        <v>223</v>
      </c>
      <c r="L1709" s="530">
        <v>1</v>
      </c>
      <c r="M1709" s="530">
        <v>223</v>
      </c>
      <c r="N1709" s="530">
        <v>2</v>
      </c>
      <c r="O1709" s="530">
        <v>446</v>
      </c>
      <c r="P1709" s="544">
        <v>2</v>
      </c>
      <c r="Q1709" s="531">
        <v>223</v>
      </c>
    </row>
    <row r="1710" spans="1:17" ht="14.4" customHeight="1" x14ac:dyDescent="0.3">
      <c r="A1710" s="525" t="s">
        <v>2810</v>
      </c>
      <c r="B1710" s="526" t="s">
        <v>2194</v>
      </c>
      <c r="C1710" s="526" t="s">
        <v>2175</v>
      </c>
      <c r="D1710" s="526" t="s">
        <v>2257</v>
      </c>
      <c r="E1710" s="526" t="s">
        <v>2258</v>
      </c>
      <c r="F1710" s="530"/>
      <c r="G1710" s="530"/>
      <c r="H1710" s="530"/>
      <c r="I1710" s="530"/>
      <c r="J1710" s="530">
        <v>3</v>
      </c>
      <c r="K1710" s="530">
        <v>675</v>
      </c>
      <c r="L1710" s="530">
        <v>1</v>
      </c>
      <c r="M1710" s="530">
        <v>225</v>
      </c>
      <c r="N1710" s="530">
        <v>6</v>
      </c>
      <c r="O1710" s="530">
        <v>1350</v>
      </c>
      <c r="P1710" s="544">
        <v>2</v>
      </c>
      <c r="Q1710" s="531">
        <v>225</v>
      </c>
    </row>
    <row r="1711" spans="1:17" ht="14.4" customHeight="1" x14ac:dyDescent="0.3">
      <c r="A1711" s="525" t="s">
        <v>2810</v>
      </c>
      <c r="B1711" s="526" t="s">
        <v>2194</v>
      </c>
      <c r="C1711" s="526" t="s">
        <v>2175</v>
      </c>
      <c r="D1711" s="526" t="s">
        <v>2259</v>
      </c>
      <c r="E1711" s="526" t="s">
        <v>2260</v>
      </c>
      <c r="F1711" s="530"/>
      <c r="G1711" s="530"/>
      <c r="H1711" s="530"/>
      <c r="I1711" s="530"/>
      <c r="J1711" s="530"/>
      <c r="K1711" s="530"/>
      <c r="L1711" s="530"/>
      <c r="M1711" s="530"/>
      <c r="N1711" s="530">
        <v>1</v>
      </c>
      <c r="O1711" s="530">
        <v>626</v>
      </c>
      <c r="P1711" s="544"/>
      <c r="Q1711" s="531">
        <v>626</v>
      </c>
    </row>
    <row r="1712" spans="1:17" ht="14.4" customHeight="1" x14ac:dyDescent="0.3">
      <c r="A1712" s="525" t="s">
        <v>2810</v>
      </c>
      <c r="B1712" s="526" t="s">
        <v>2194</v>
      </c>
      <c r="C1712" s="526" t="s">
        <v>2175</v>
      </c>
      <c r="D1712" s="526" t="s">
        <v>2281</v>
      </c>
      <c r="E1712" s="526" t="s">
        <v>2282</v>
      </c>
      <c r="F1712" s="530">
        <v>1</v>
      </c>
      <c r="G1712" s="530">
        <v>1281</v>
      </c>
      <c r="H1712" s="530"/>
      <c r="I1712" s="530">
        <v>1281</v>
      </c>
      <c r="J1712" s="530"/>
      <c r="K1712" s="530"/>
      <c r="L1712" s="530"/>
      <c r="M1712" s="530"/>
      <c r="N1712" s="530">
        <v>3</v>
      </c>
      <c r="O1712" s="530">
        <v>3882</v>
      </c>
      <c r="P1712" s="544"/>
      <c r="Q1712" s="531">
        <v>1294</v>
      </c>
    </row>
    <row r="1713" spans="1:17" ht="14.4" customHeight="1" x14ac:dyDescent="0.3">
      <c r="A1713" s="525" t="s">
        <v>2810</v>
      </c>
      <c r="B1713" s="526" t="s">
        <v>2194</v>
      </c>
      <c r="C1713" s="526" t="s">
        <v>2175</v>
      </c>
      <c r="D1713" s="526" t="s">
        <v>2283</v>
      </c>
      <c r="E1713" s="526" t="s">
        <v>2284</v>
      </c>
      <c r="F1713" s="530"/>
      <c r="G1713" s="530"/>
      <c r="H1713" s="530"/>
      <c r="I1713" s="530"/>
      <c r="J1713" s="530"/>
      <c r="K1713" s="530"/>
      <c r="L1713" s="530"/>
      <c r="M1713" s="530"/>
      <c r="N1713" s="530">
        <v>2</v>
      </c>
      <c r="O1713" s="530">
        <v>2356</v>
      </c>
      <c r="P1713" s="544"/>
      <c r="Q1713" s="531">
        <v>1178</v>
      </c>
    </row>
    <row r="1714" spans="1:17" ht="14.4" customHeight="1" x14ac:dyDescent="0.3">
      <c r="A1714" s="525" t="s">
        <v>2810</v>
      </c>
      <c r="B1714" s="526" t="s">
        <v>2194</v>
      </c>
      <c r="C1714" s="526" t="s">
        <v>2175</v>
      </c>
      <c r="D1714" s="526" t="s">
        <v>2285</v>
      </c>
      <c r="E1714" s="526" t="s">
        <v>2286</v>
      </c>
      <c r="F1714" s="530">
        <v>17</v>
      </c>
      <c r="G1714" s="530">
        <v>86292</v>
      </c>
      <c r="H1714" s="530">
        <v>5.5776614310645725</v>
      </c>
      <c r="I1714" s="530">
        <v>5076</v>
      </c>
      <c r="J1714" s="530">
        <v>3</v>
      </c>
      <c r="K1714" s="530">
        <v>15471</v>
      </c>
      <c r="L1714" s="530">
        <v>1</v>
      </c>
      <c r="M1714" s="530">
        <v>5157</v>
      </c>
      <c r="N1714" s="530">
        <v>23</v>
      </c>
      <c r="O1714" s="530">
        <v>118611</v>
      </c>
      <c r="P1714" s="544">
        <v>7.666666666666667</v>
      </c>
      <c r="Q1714" s="531">
        <v>5157</v>
      </c>
    </row>
    <row r="1715" spans="1:17" ht="14.4" customHeight="1" x14ac:dyDescent="0.3">
      <c r="A1715" s="525" t="s">
        <v>2810</v>
      </c>
      <c r="B1715" s="526" t="s">
        <v>2194</v>
      </c>
      <c r="C1715" s="526" t="s">
        <v>2175</v>
      </c>
      <c r="D1715" s="526" t="s">
        <v>2289</v>
      </c>
      <c r="E1715" s="526" t="s">
        <v>2290</v>
      </c>
      <c r="F1715" s="530">
        <v>1</v>
      </c>
      <c r="G1715" s="530">
        <v>5516</v>
      </c>
      <c r="H1715" s="530"/>
      <c r="I1715" s="530">
        <v>5516</v>
      </c>
      <c r="J1715" s="530"/>
      <c r="K1715" s="530"/>
      <c r="L1715" s="530"/>
      <c r="M1715" s="530"/>
      <c r="N1715" s="530">
        <v>1</v>
      </c>
      <c r="O1715" s="530">
        <v>5620</v>
      </c>
      <c r="P1715" s="544"/>
      <c r="Q1715" s="531">
        <v>5620</v>
      </c>
    </row>
    <row r="1716" spans="1:17" ht="14.4" customHeight="1" x14ac:dyDescent="0.3">
      <c r="A1716" s="525" t="s">
        <v>2810</v>
      </c>
      <c r="B1716" s="526" t="s">
        <v>2194</v>
      </c>
      <c r="C1716" s="526" t="s">
        <v>2175</v>
      </c>
      <c r="D1716" s="526" t="s">
        <v>2295</v>
      </c>
      <c r="E1716" s="526" t="s">
        <v>2296</v>
      </c>
      <c r="F1716" s="530">
        <v>9</v>
      </c>
      <c r="G1716" s="530">
        <v>1575</v>
      </c>
      <c r="H1716" s="530">
        <v>1.1122881355932204</v>
      </c>
      <c r="I1716" s="530">
        <v>175</v>
      </c>
      <c r="J1716" s="530">
        <v>8</v>
      </c>
      <c r="K1716" s="530">
        <v>1416</v>
      </c>
      <c r="L1716" s="530">
        <v>1</v>
      </c>
      <c r="M1716" s="530">
        <v>177</v>
      </c>
      <c r="N1716" s="530">
        <v>20</v>
      </c>
      <c r="O1716" s="530">
        <v>3540</v>
      </c>
      <c r="P1716" s="544">
        <v>2.5</v>
      </c>
      <c r="Q1716" s="531">
        <v>177</v>
      </c>
    </row>
    <row r="1717" spans="1:17" ht="14.4" customHeight="1" x14ac:dyDescent="0.3">
      <c r="A1717" s="525" t="s">
        <v>2810</v>
      </c>
      <c r="B1717" s="526" t="s">
        <v>2194</v>
      </c>
      <c r="C1717" s="526" t="s">
        <v>2175</v>
      </c>
      <c r="D1717" s="526" t="s">
        <v>2297</v>
      </c>
      <c r="E1717" s="526" t="s">
        <v>2298</v>
      </c>
      <c r="F1717" s="530">
        <v>15</v>
      </c>
      <c r="G1717" s="530">
        <v>30015</v>
      </c>
      <c r="H1717" s="530">
        <v>1.3323419744318181</v>
      </c>
      <c r="I1717" s="530">
        <v>2001</v>
      </c>
      <c r="J1717" s="530">
        <v>11</v>
      </c>
      <c r="K1717" s="530">
        <v>22528</v>
      </c>
      <c r="L1717" s="530">
        <v>1</v>
      </c>
      <c r="M1717" s="530">
        <v>2048</v>
      </c>
      <c r="N1717" s="530">
        <v>17</v>
      </c>
      <c r="O1717" s="530">
        <v>34833</v>
      </c>
      <c r="P1717" s="544">
        <v>1.5462091619318181</v>
      </c>
      <c r="Q1717" s="531">
        <v>2049</v>
      </c>
    </row>
    <row r="1718" spans="1:17" ht="14.4" customHeight="1" x14ac:dyDescent="0.3">
      <c r="A1718" s="525" t="s">
        <v>2810</v>
      </c>
      <c r="B1718" s="526" t="s">
        <v>2194</v>
      </c>
      <c r="C1718" s="526" t="s">
        <v>2175</v>
      </c>
      <c r="D1718" s="526" t="s">
        <v>2303</v>
      </c>
      <c r="E1718" s="526" t="s">
        <v>2304</v>
      </c>
      <c r="F1718" s="530">
        <v>8</v>
      </c>
      <c r="G1718" s="530">
        <v>21568</v>
      </c>
      <c r="H1718" s="530"/>
      <c r="I1718" s="530">
        <v>2696</v>
      </c>
      <c r="J1718" s="530"/>
      <c r="K1718" s="530"/>
      <c r="L1718" s="530"/>
      <c r="M1718" s="530"/>
      <c r="N1718" s="530">
        <v>5</v>
      </c>
      <c r="O1718" s="530">
        <v>13685</v>
      </c>
      <c r="P1718" s="544"/>
      <c r="Q1718" s="531">
        <v>2737</v>
      </c>
    </row>
    <row r="1719" spans="1:17" ht="14.4" customHeight="1" x14ac:dyDescent="0.3">
      <c r="A1719" s="525" t="s">
        <v>2810</v>
      </c>
      <c r="B1719" s="526" t="s">
        <v>2194</v>
      </c>
      <c r="C1719" s="526" t="s">
        <v>2175</v>
      </c>
      <c r="D1719" s="526" t="s">
        <v>2309</v>
      </c>
      <c r="E1719" s="526" t="s">
        <v>2310</v>
      </c>
      <c r="F1719" s="530"/>
      <c r="G1719" s="530"/>
      <c r="H1719" s="530"/>
      <c r="I1719" s="530"/>
      <c r="J1719" s="530"/>
      <c r="K1719" s="530"/>
      <c r="L1719" s="530"/>
      <c r="M1719" s="530"/>
      <c r="N1719" s="530">
        <v>1</v>
      </c>
      <c r="O1719" s="530">
        <v>675</v>
      </c>
      <c r="P1719" s="544"/>
      <c r="Q1719" s="531">
        <v>675</v>
      </c>
    </row>
    <row r="1720" spans="1:17" ht="14.4" customHeight="1" x14ac:dyDescent="0.3">
      <c r="A1720" s="525" t="s">
        <v>2810</v>
      </c>
      <c r="B1720" s="526" t="s">
        <v>2194</v>
      </c>
      <c r="C1720" s="526" t="s">
        <v>2175</v>
      </c>
      <c r="D1720" s="526" t="s">
        <v>2313</v>
      </c>
      <c r="E1720" s="526" t="s">
        <v>2314</v>
      </c>
      <c r="F1720" s="530">
        <v>1</v>
      </c>
      <c r="G1720" s="530">
        <v>151</v>
      </c>
      <c r="H1720" s="530">
        <v>0.48709677419354841</v>
      </c>
      <c r="I1720" s="530">
        <v>151</v>
      </c>
      <c r="J1720" s="530">
        <v>2</v>
      </c>
      <c r="K1720" s="530">
        <v>310</v>
      </c>
      <c r="L1720" s="530">
        <v>1</v>
      </c>
      <c r="M1720" s="530">
        <v>155</v>
      </c>
      <c r="N1720" s="530">
        <v>6</v>
      </c>
      <c r="O1720" s="530">
        <v>930</v>
      </c>
      <c r="P1720" s="544">
        <v>3</v>
      </c>
      <c r="Q1720" s="531">
        <v>155</v>
      </c>
    </row>
    <row r="1721" spans="1:17" ht="14.4" customHeight="1" x14ac:dyDescent="0.3">
      <c r="A1721" s="525" t="s">
        <v>2810</v>
      </c>
      <c r="B1721" s="526" t="s">
        <v>2194</v>
      </c>
      <c r="C1721" s="526" t="s">
        <v>2175</v>
      </c>
      <c r="D1721" s="526" t="s">
        <v>2315</v>
      </c>
      <c r="E1721" s="526" t="s">
        <v>2316</v>
      </c>
      <c r="F1721" s="530">
        <v>10</v>
      </c>
      <c r="G1721" s="530">
        <v>1950</v>
      </c>
      <c r="H1721" s="530">
        <v>0.75376884422110557</v>
      </c>
      <c r="I1721" s="530">
        <v>195</v>
      </c>
      <c r="J1721" s="530">
        <v>13</v>
      </c>
      <c r="K1721" s="530">
        <v>2587</v>
      </c>
      <c r="L1721" s="530">
        <v>1</v>
      </c>
      <c r="M1721" s="530">
        <v>199</v>
      </c>
      <c r="N1721" s="530">
        <v>9</v>
      </c>
      <c r="O1721" s="530">
        <v>1791</v>
      </c>
      <c r="P1721" s="544">
        <v>0.69230769230769229</v>
      </c>
      <c r="Q1721" s="531">
        <v>199</v>
      </c>
    </row>
    <row r="1722" spans="1:17" ht="14.4" customHeight="1" x14ac:dyDescent="0.3">
      <c r="A1722" s="525" t="s">
        <v>2810</v>
      </c>
      <c r="B1722" s="526" t="s">
        <v>2194</v>
      </c>
      <c r="C1722" s="526" t="s">
        <v>2175</v>
      </c>
      <c r="D1722" s="526" t="s">
        <v>2317</v>
      </c>
      <c r="E1722" s="526" t="s">
        <v>2318</v>
      </c>
      <c r="F1722" s="530"/>
      <c r="G1722" s="530"/>
      <c r="H1722" s="530"/>
      <c r="I1722" s="530"/>
      <c r="J1722" s="530"/>
      <c r="K1722" s="530"/>
      <c r="L1722" s="530"/>
      <c r="M1722" s="530"/>
      <c r="N1722" s="530">
        <v>16</v>
      </c>
      <c r="O1722" s="530">
        <v>3264</v>
      </c>
      <c r="P1722" s="544"/>
      <c r="Q1722" s="531">
        <v>204</v>
      </c>
    </row>
    <row r="1723" spans="1:17" ht="14.4" customHeight="1" x14ac:dyDescent="0.3">
      <c r="A1723" s="525" t="s">
        <v>2810</v>
      </c>
      <c r="B1723" s="526" t="s">
        <v>2194</v>
      </c>
      <c r="C1723" s="526" t="s">
        <v>2175</v>
      </c>
      <c r="D1723" s="526" t="s">
        <v>2323</v>
      </c>
      <c r="E1723" s="526" t="s">
        <v>2324</v>
      </c>
      <c r="F1723" s="530">
        <v>1</v>
      </c>
      <c r="G1723" s="530">
        <v>159</v>
      </c>
      <c r="H1723" s="530"/>
      <c r="I1723" s="530">
        <v>159</v>
      </c>
      <c r="J1723" s="530"/>
      <c r="K1723" s="530"/>
      <c r="L1723" s="530"/>
      <c r="M1723" s="530"/>
      <c r="N1723" s="530">
        <v>3</v>
      </c>
      <c r="O1723" s="530">
        <v>489</v>
      </c>
      <c r="P1723" s="544"/>
      <c r="Q1723" s="531">
        <v>163</v>
      </c>
    </row>
    <row r="1724" spans="1:17" ht="14.4" customHeight="1" x14ac:dyDescent="0.3">
      <c r="A1724" s="525" t="s">
        <v>2810</v>
      </c>
      <c r="B1724" s="526" t="s">
        <v>2194</v>
      </c>
      <c r="C1724" s="526" t="s">
        <v>2175</v>
      </c>
      <c r="D1724" s="526" t="s">
        <v>2327</v>
      </c>
      <c r="E1724" s="526" t="s">
        <v>2328</v>
      </c>
      <c r="F1724" s="530">
        <v>6</v>
      </c>
      <c r="G1724" s="530">
        <v>12738</v>
      </c>
      <c r="H1724" s="530"/>
      <c r="I1724" s="530">
        <v>2123</v>
      </c>
      <c r="J1724" s="530"/>
      <c r="K1724" s="530"/>
      <c r="L1724" s="530"/>
      <c r="M1724" s="530"/>
      <c r="N1724" s="530">
        <v>4</v>
      </c>
      <c r="O1724" s="530">
        <v>8620</v>
      </c>
      <c r="P1724" s="544"/>
      <c r="Q1724" s="531">
        <v>2155</v>
      </c>
    </row>
    <row r="1725" spans="1:17" ht="14.4" customHeight="1" x14ac:dyDescent="0.3">
      <c r="A1725" s="525" t="s">
        <v>2810</v>
      </c>
      <c r="B1725" s="526" t="s">
        <v>2194</v>
      </c>
      <c r="C1725" s="526" t="s">
        <v>2175</v>
      </c>
      <c r="D1725" s="526" t="s">
        <v>2329</v>
      </c>
      <c r="E1725" s="526" t="s">
        <v>2330</v>
      </c>
      <c r="F1725" s="530">
        <v>1</v>
      </c>
      <c r="G1725" s="530">
        <v>159</v>
      </c>
      <c r="H1725" s="530">
        <v>0.97546012269938653</v>
      </c>
      <c r="I1725" s="530">
        <v>159</v>
      </c>
      <c r="J1725" s="530">
        <v>1</v>
      </c>
      <c r="K1725" s="530">
        <v>163</v>
      </c>
      <c r="L1725" s="530">
        <v>1</v>
      </c>
      <c r="M1725" s="530">
        <v>163</v>
      </c>
      <c r="N1725" s="530"/>
      <c r="O1725" s="530"/>
      <c r="P1725" s="544"/>
      <c r="Q1725" s="531"/>
    </row>
    <row r="1726" spans="1:17" ht="14.4" customHeight="1" x14ac:dyDescent="0.3">
      <c r="A1726" s="525" t="s">
        <v>2810</v>
      </c>
      <c r="B1726" s="526" t="s">
        <v>2194</v>
      </c>
      <c r="C1726" s="526" t="s">
        <v>2175</v>
      </c>
      <c r="D1726" s="526" t="s">
        <v>2339</v>
      </c>
      <c r="E1726" s="526" t="s">
        <v>2340</v>
      </c>
      <c r="F1726" s="530"/>
      <c r="G1726" s="530"/>
      <c r="H1726" s="530"/>
      <c r="I1726" s="530"/>
      <c r="J1726" s="530"/>
      <c r="K1726" s="530"/>
      <c r="L1726" s="530"/>
      <c r="M1726" s="530"/>
      <c r="N1726" s="530">
        <v>1</v>
      </c>
      <c r="O1726" s="530">
        <v>2053</v>
      </c>
      <c r="P1726" s="544"/>
      <c r="Q1726" s="531">
        <v>2053</v>
      </c>
    </row>
    <row r="1727" spans="1:17" ht="14.4" customHeight="1" x14ac:dyDescent="0.3">
      <c r="A1727" s="525" t="s">
        <v>2810</v>
      </c>
      <c r="B1727" s="526" t="s">
        <v>2194</v>
      </c>
      <c r="C1727" s="526" t="s">
        <v>2175</v>
      </c>
      <c r="D1727" s="526" t="s">
        <v>2341</v>
      </c>
      <c r="E1727" s="526" t="s">
        <v>2342</v>
      </c>
      <c r="F1727" s="530"/>
      <c r="G1727" s="530"/>
      <c r="H1727" s="530"/>
      <c r="I1727" s="530"/>
      <c r="J1727" s="530">
        <v>1</v>
      </c>
      <c r="K1727" s="530">
        <v>283</v>
      </c>
      <c r="L1727" s="530">
        <v>1</v>
      </c>
      <c r="M1727" s="530">
        <v>283</v>
      </c>
      <c r="N1727" s="530">
        <v>1</v>
      </c>
      <c r="O1727" s="530">
        <v>283</v>
      </c>
      <c r="P1727" s="544">
        <v>1</v>
      </c>
      <c r="Q1727" s="531">
        <v>283</v>
      </c>
    </row>
    <row r="1728" spans="1:17" ht="14.4" customHeight="1" x14ac:dyDescent="0.3">
      <c r="A1728" s="525" t="s">
        <v>2811</v>
      </c>
      <c r="B1728" s="526" t="s">
        <v>2194</v>
      </c>
      <c r="C1728" s="526" t="s">
        <v>2164</v>
      </c>
      <c r="D1728" s="526" t="s">
        <v>2196</v>
      </c>
      <c r="E1728" s="526" t="s">
        <v>690</v>
      </c>
      <c r="F1728" s="530">
        <v>1.34</v>
      </c>
      <c r="G1728" s="530">
        <v>3424.1</v>
      </c>
      <c r="H1728" s="530">
        <v>1.8872011375786768</v>
      </c>
      <c r="I1728" s="530">
        <v>2555.2985074626863</v>
      </c>
      <c r="J1728" s="530">
        <v>0.67</v>
      </c>
      <c r="K1728" s="530">
        <v>1814.38</v>
      </c>
      <c r="L1728" s="530">
        <v>1</v>
      </c>
      <c r="M1728" s="530">
        <v>2708.0298507462685</v>
      </c>
      <c r="N1728" s="530">
        <v>0.67</v>
      </c>
      <c r="O1728" s="530">
        <v>1814.38</v>
      </c>
      <c r="P1728" s="544">
        <v>1</v>
      </c>
      <c r="Q1728" s="531">
        <v>2708.0298507462685</v>
      </c>
    </row>
    <row r="1729" spans="1:17" ht="14.4" customHeight="1" x14ac:dyDescent="0.3">
      <c r="A1729" s="525" t="s">
        <v>2811</v>
      </c>
      <c r="B1729" s="526" t="s">
        <v>2194</v>
      </c>
      <c r="C1729" s="526" t="s">
        <v>2164</v>
      </c>
      <c r="D1729" s="526" t="s">
        <v>2197</v>
      </c>
      <c r="E1729" s="526" t="s">
        <v>690</v>
      </c>
      <c r="F1729" s="530">
        <v>0.2</v>
      </c>
      <c r="G1729" s="530">
        <v>1277.6500000000001</v>
      </c>
      <c r="H1729" s="530">
        <v>0.23589939587302997</v>
      </c>
      <c r="I1729" s="530">
        <v>6388.25</v>
      </c>
      <c r="J1729" s="530">
        <v>0.8</v>
      </c>
      <c r="K1729" s="530">
        <v>5416.08</v>
      </c>
      <c r="L1729" s="530">
        <v>1</v>
      </c>
      <c r="M1729" s="530">
        <v>6770.0999999999995</v>
      </c>
      <c r="N1729" s="530">
        <v>0.60000000000000009</v>
      </c>
      <c r="O1729" s="530">
        <v>4062.06</v>
      </c>
      <c r="P1729" s="544">
        <v>0.75</v>
      </c>
      <c r="Q1729" s="531">
        <v>6770.0999999999985</v>
      </c>
    </row>
    <row r="1730" spans="1:17" ht="14.4" customHeight="1" x14ac:dyDescent="0.3">
      <c r="A1730" s="525" t="s">
        <v>2811</v>
      </c>
      <c r="B1730" s="526" t="s">
        <v>2194</v>
      </c>
      <c r="C1730" s="526" t="s">
        <v>2164</v>
      </c>
      <c r="D1730" s="526" t="s">
        <v>2198</v>
      </c>
      <c r="E1730" s="526" t="s">
        <v>633</v>
      </c>
      <c r="F1730" s="530">
        <v>0.1</v>
      </c>
      <c r="G1730" s="530">
        <v>494.39</v>
      </c>
      <c r="H1730" s="530"/>
      <c r="I1730" s="530">
        <v>4943.8999999999996</v>
      </c>
      <c r="J1730" s="530"/>
      <c r="K1730" s="530"/>
      <c r="L1730" s="530"/>
      <c r="M1730" s="530"/>
      <c r="N1730" s="530"/>
      <c r="O1730" s="530"/>
      <c r="P1730" s="544"/>
      <c r="Q1730" s="531"/>
    </row>
    <row r="1731" spans="1:17" ht="14.4" customHeight="1" x14ac:dyDescent="0.3">
      <c r="A1731" s="525" t="s">
        <v>2811</v>
      </c>
      <c r="B1731" s="526" t="s">
        <v>2194</v>
      </c>
      <c r="C1731" s="526" t="s">
        <v>2164</v>
      </c>
      <c r="D1731" s="526" t="s">
        <v>2199</v>
      </c>
      <c r="E1731" s="526" t="s">
        <v>597</v>
      </c>
      <c r="F1731" s="530">
        <v>0.1</v>
      </c>
      <c r="G1731" s="530">
        <v>95.13</v>
      </c>
      <c r="H1731" s="530">
        <v>4.3033176213008117E-2</v>
      </c>
      <c r="I1731" s="530">
        <v>951.3</v>
      </c>
      <c r="J1731" s="530">
        <v>2.2000000000000002</v>
      </c>
      <c r="K1731" s="530">
        <v>2210.62</v>
      </c>
      <c r="L1731" s="530">
        <v>1</v>
      </c>
      <c r="M1731" s="530">
        <v>1004.8272727272725</v>
      </c>
      <c r="N1731" s="530">
        <v>1.9</v>
      </c>
      <c r="O1731" s="530">
        <v>1909.17</v>
      </c>
      <c r="P1731" s="544">
        <v>0.86363554116039853</v>
      </c>
      <c r="Q1731" s="531">
        <v>1004.8263157894738</v>
      </c>
    </row>
    <row r="1732" spans="1:17" ht="14.4" customHeight="1" x14ac:dyDescent="0.3">
      <c r="A1732" s="525" t="s">
        <v>2811</v>
      </c>
      <c r="B1732" s="526" t="s">
        <v>2194</v>
      </c>
      <c r="C1732" s="526" t="s">
        <v>2164</v>
      </c>
      <c r="D1732" s="526" t="s">
        <v>2200</v>
      </c>
      <c r="E1732" s="526" t="s">
        <v>633</v>
      </c>
      <c r="F1732" s="530"/>
      <c r="G1732" s="530"/>
      <c r="H1732" s="530"/>
      <c r="I1732" s="530"/>
      <c r="J1732" s="530">
        <v>0.12</v>
      </c>
      <c r="K1732" s="530">
        <v>1186.55</v>
      </c>
      <c r="L1732" s="530">
        <v>1</v>
      </c>
      <c r="M1732" s="530">
        <v>9887.9166666666661</v>
      </c>
      <c r="N1732" s="530">
        <v>0.17</v>
      </c>
      <c r="O1732" s="530">
        <v>1680.9299999999998</v>
      </c>
      <c r="P1732" s="544">
        <v>1.4166533226581264</v>
      </c>
      <c r="Q1732" s="531">
        <v>9887.8235294117621</v>
      </c>
    </row>
    <row r="1733" spans="1:17" ht="14.4" customHeight="1" x14ac:dyDescent="0.3">
      <c r="A1733" s="525" t="s">
        <v>2811</v>
      </c>
      <c r="B1733" s="526" t="s">
        <v>2194</v>
      </c>
      <c r="C1733" s="526" t="s">
        <v>2164</v>
      </c>
      <c r="D1733" s="526" t="s">
        <v>2204</v>
      </c>
      <c r="E1733" s="526" t="s">
        <v>592</v>
      </c>
      <c r="F1733" s="530">
        <v>1</v>
      </c>
      <c r="G1733" s="530">
        <v>932.82</v>
      </c>
      <c r="H1733" s="530">
        <v>0.5</v>
      </c>
      <c r="I1733" s="530">
        <v>932.82</v>
      </c>
      <c r="J1733" s="530">
        <v>2</v>
      </c>
      <c r="K1733" s="530">
        <v>1865.64</v>
      </c>
      <c r="L1733" s="530">
        <v>1</v>
      </c>
      <c r="M1733" s="530">
        <v>932.82</v>
      </c>
      <c r="N1733" s="530">
        <v>1</v>
      </c>
      <c r="O1733" s="530">
        <v>843.46</v>
      </c>
      <c r="P1733" s="544">
        <v>0.452102227653781</v>
      </c>
      <c r="Q1733" s="531">
        <v>843.46</v>
      </c>
    </row>
    <row r="1734" spans="1:17" ht="14.4" customHeight="1" x14ac:dyDescent="0.3">
      <c r="A1734" s="525" t="s">
        <v>2811</v>
      </c>
      <c r="B1734" s="526" t="s">
        <v>2194</v>
      </c>
      <c r="C1734" s="526" t="s">
        <v>2164</v>
      </c>
      <c r="D1734" s="526" t="s">
        <v>2207</v>
      </c>
      <c r="E1734" s="526" t="s">
        <v>607</v>
      </c>
      <c r="F1734" s="530">
        <v>0.12</v>
      </c>
      <c r="G1734" s="530">
        <v>1062.48</v>
      </c>
      <c r="H1734" s="530">
        <v>1.0909090909090908</v>
      </c>
      <c r="I1734" s="530">
        <v>8854</v>
      </c>
      <c r="J1734" s="530">
        <v>0.11</v>
      </c>
      <c r="K1734" s="530">
        <v>973.94</v>
      </c>
      <c r="L1734" s="530">
        <v>1</v>
      </c>
      <c r="M1734" s="530">
        <v>8854</v>
      </c>
      <c r="N1734" s="530">
        <v>0.13</v>
      </c>
      <c r="O1734" s="530">
        <v>1182.3699999999999</v>
      </c>
      <c r="P1734" s="544">
        <v>1.2140070230198983</v>
      </c>
      <c r="Q1734" s="531">
        <v>9095.1538461538457</v>
      </c>
    </row>
    <row r="1735" spans="1:17" ht="14.4" customHeight="1" x14ac:dyDescent="0.3">
      <c r="A1735" s="525" t="s">
        <v>2811</v>
      </c>
      <c r="B1735" s="526" t="s">
        <v>2194</v>
      </c>
      <c r="C1735" s="526" t="s">
        <v>2164</v>
      </c>
      <c r="D1735" s="526" t="s">
        <v>2208</v>
      </c>
      <c r="E1735" s="526" t="s">
        <v>675</v>
      </c>
      <c r="F1735" s="530">
        <v>0.4</v>
      </c>
      <c r="G1735" s="530">
        <v>779.72</v>
      </c>
      <c r="H1735" s="530">
        <v>4</v>
      </c>
      <c r="I1735" s="530">
        <v>1949.3</v>
      </c>
      <c r="J1735" s="530">
        <v>0.1</v>
      </c>
      <c r="K1735" s="530">
        <v>194.93</v>
      </c>
      <c r="L1735" s="530">
        <v>1</v>
      </c>
      <c r="M1735" s="530">
        <v>1949.3</v>
      </c>
      <c r="N1735" s="530">
        <v>0.2</v>
      </c>
      <c r="O1735" s="530">
        <v>389.86</v>
      </c>
      <c r="P1735" s="544">
        <v>2</v>
      </c>
      <c r="Q1735" s="531">
        <v>1949.3</v>
      </c>
    </row>
    <row r="1736" spans="1:17" ht="14.4" customHeight="1" x14ac:dyDescent="0.3">
      <c r="A1736" s="525" t="s">
        <v>2811</v>
      </c>
      <c r="B1736" s="526" t="s">
        <v>2194</v>
      </c>
      <c r="C1736" s="526" t="s">
        <v>2164</v>
      </c>
      <c r="D1736" s="526" t="s">
        <v>2209</v>
      </c>
      <c r="E1736" s="526" t="s">
        <v>607</v>
      </c>
      <c r="F1736" s="530">
        <v>1.7999999999999998</v>
      </c>
      <c r="G1736" s="530">
        <v>3187.44</v>
      </c>
      <c r="H1736" s="530">
        <v>1.8626928471248247</v>
      </c>
      <c r="I1736" s="530">
        <v>1770.8000000000002</v>
      </c>
      <c r="J1736" s="530">
        <v>0.95</v>
      </c>
      <c r="K1736" s="530">
        <v>1711.2</v>
      </c>
      <c r="L1736" s="530">
        <v>1</v>
      </c>
      <c r="M1736" s="530">
        <v>1801.2631578947369</v>
      </c>
      <c r="N1736" s="530">
        <v>1.7000000000000002</v>
      </c>
      <c r="O1736" s="530">
        <v>3092.3599999999997</v>
      </c>
      <c r="P1736" s="544">
        <v>1.8071294997662457</v>
      </c>
      <c r="Q1736" s="531">
        <v>1819.0352941176466</v>
      </c>
    </row>
    <row r="1737" spans="1:17" ht="14.4" customHeight="1" x14ac:dyDescent="0.3">
      <c r="A1737" s="525" t="s">
        <v>2811</v>
      </c>
      <c r="B1737" s="526" t="s">
        <v>2194</v>
      </c>
      <c r="C1737" s="526" t="s">
        <v>2164</v>
      </c>
      <c r="D1737" s="526" t="s">
        <v>2211</v>
      </c>
      <c r="E1737" s="526" t="s">
        <v>601</v>
      </c>
      <c r="F1737" s="530">
        <v>0.2</v>
      </c>
      <c r="G1737" s="530">
        <v>180.76</v>
      </c>
      <c r="H1737" s="530">
        <v>2</v>
      </c>
      <c r="I1737" s="530">
        <v>903.8</v>
      </c>
      <c r="J1737" s="530">
        <v>0.1</v>
      </c>
      <c r="K1737" s="530">
        <v>90.38</v>
      </c>
      <c r="L1737" s="530">
        <v>1</v>
      </c>
      <c r="M1737" s="530">
        <v>903.8</v>
      </c>
      <c r="N1737" s="530">
        <v>0.1</v>
      </c>
      <c r="O1737" s="530">
        <v>90.38</v>
      </c>
      <c r="P1737" s="544">
        <v>1</v>
      </c>
      <c r="Q1737" s="531">
        <v>903.8</v>
      </c>
    </row>
    <row r="1738" spans="1:17" ht="14.4" customHeight="1" x14ac:dyDescent="0.3">
      <c r="A1738" s="525" t="s">
        <v>2811</v>
      </c>
      <c r="B1738" s="526" t="s">
        <v>2194</v>
      </c>
      <c r="C1738" s="526" t="s">
        <v>2164</v>
      </c>
      <c r="D1738" s="526" t="s">
        <v>2212</v>
      </c>
      <c r="E1738" s="526" t="s">
        <v>607</v>
      </c>
      <c r="F1738" s="530">
        <v>0.15000000000000002</v>
      </c>
      <c r="G1738" s="530">
        <v>4922.84</v>
      </c>
      <c r="H1738" s="530"/>
      <c r="I1738" s="530">
        <v>32818.933333333327</v>
      </c>
      <c r="J1738" s="530"/>
      <c r="K1738" s="530"/>
      <c r="L1738" s="530"/>
      <c r="M1738" s="530"/>
      <c r="N1738" s="530">
        <v>0.06</v>
      </c>
      <c r="O1738" s="530">
        <v>1964.55</v>
      </c>
      <c r="P1738" s="544"/>
      <c r="Q1738" s="531">
        <v>32742.5</v>
      </c>
    </row>
    <row r="1739" spans="1:17" ht="14.4" customHeight="1" x14ac:dyDescent="0.3">
      <c r="A1739" s="525" t="s">
        <v>2811</v>
      </c>
      <c r="B1739" s="526" t="s">
        <v>2194</v>
      </c>
      <c r="C1739" s="526" t="s">
        <v>2166</v>
      </c>
      <c r="D1739" s="526" t="s">
        <v>2388</v>
      </c>
      <c r="E1739" s="526" t="s">
        <v>2386</v>
      </c>
      <c r="F1739" s="530">
        <v>1</v>
      </c>
      <c r="G1739" s="530">
        <v>1707.31</v>
      </c>
      <c r="H1739" s="530">
        <v>1</v>
      </c>
      <c r="I1739" s="530">
        <v>1707.31</v>
      </c>
      <c r="J1739" s="530">
        <v>1</v>
      </c>
      <c r="K1739" s="530">
        <v>1707.31</v>
      </c>
      <c r="L1739" s="530">
        <v>1</v>
      </c>
      <c r="M1739" s="530">
        <v>1707.31</v>
      </c>
      <c r="N1739" s="530"/>
      <c r="O1739" s="530"/>
      <c r="P1739" s="544"/>
      <c r="Q1739" s="531"/>
    </row>
    <row r="1740" spans="1:17" ht="14.4" customHeight="1" x14ac:dyDescent="0.3">
      <c r="A1740" s="525" t="s">
        <v>2811</v>
      </c>
      <c r="B1740" s="526" t="s">
        <v>2194</v>
      </c>
      <c r="C1740" s="526" t="s">
        <v>2166</v>
      </c>
      <c r="D1740" s="526" t="s">
        <v>2394</v>
      </c>
      <c r="E1740" s="526" t="s">
        <v>2393</v>
      </c>
      <c r="F1740" s="530"/>
      <c r="G1740" s="530"/>
      <c r="H1740" s="530"/>
      <c r="I1740" s="530"/>
      <c r="J1740" s="530">
        <v>1</v>
      </c>
      <c r="K1740" s="530">
        <v>2141.85</v>
      </c>
      <c r="L1740" s="530">
        <v>1</v>
      </c>
      <c r="M1740" s="530">
        <v>2141.85</v>
      </c>
      <c r="N1740" s="530"/>
      <c r="O1740" s="530"/>
      <c r="P1740" s="544"/>
      <c r="Q1740" s="531"/>
    </row>
    <row r="1741" spans="1:17" ht="14.4" customHeight="1" x14ac:dyDescent="0.3">
      <c r="A1741" s="525" t="s">
        <v>2811</v>
      </c>
      <c r="B1741" s="526" t="s">
        <v>2194</v>
      </c>
      <c r="C1741" s="526" t="s">
        <v>2166</v>
      </c>
      <c r="D1741" s="526" t="s">
        <v>2405</v>
      </c>
      <c r="E1741" s="526" t="s">
        <v>2406</v>
      </c>
      <c r="F1741" s="530"/>
      <c r="G1741" s="530"/>
      <c r="H1741" s="530"/>
      <c r="I1741" s="530"/>
      <c r="J1741" s="530">
        <v>1</v>
      </c>
      <c r="K1741" s="530">
        <v>6890.78</v>
      </c>
      <c r="L1741" s="530">
        <v>1</v>
      </c>
      <c r="M1741" s="530">
        <v>6890.78</v>
      </c>
      <c r="N1741" s="530"/>
      <c r="O1741" s="530"/>
      <c r="P1741" s="544"/>
      <c r="Q1741" s="531"/>
    </row>
    <row r="1742" spans="1:17" ht="14.4" customHeight="1" x14ac:dyDescent="0.3">
      <c r="A1742" s="525" t="s">
        <v>2811</v>
      </c>
      <c r="B1742" s="526" t="s">
        <v>2194</v>
      </c>
      <c r="C1742" s="526" t="s">
        <v>2166</v>
      </c>
      <c r="D1742" s="526" t="s">
        <v>2407</v>
      </c>
      <c r="E1742" s="526" t="s">
        <v>2408</v>
      </c>
      <c r="F1742" s="530">
        <v>1</v>
      </c>
      <c r="G1742" s="530">
        <v>4137.8900000000003</v>
      </c>
      <c r="H1742" s="530"/>
      <c r="I1742" s="530">
        <v>4137.8900000000003</v>
      </c>
      <c r="J1742" s="530"/>
      <c r="K1742" s="530"/>
      <c r="L1742" s="530"/>
      <c r="M1742" s="530"/>
      <c r="N1742" s="530"/>
      <c r="O1742" s="530"/>
      <c r="P1742" s="544"/>
      <c r="Q1742" s="531"/>
    </row>
    <row r="1743" spans="1:17" ht="14.4" customHeight="1" x14ac:dyDescent="0.3">
      <c r="A1743" s="525" t="s">
        <v>2811</v>
      </c>
      <c r="B1743" s="526" t="s">
        <v>2194</v>
      </c>
      <c r="C1743" s="526" t="s">
        <v>2166</v>
      </c>
      <c r="D1743" s="526" t="s">
        <v>2413</v>
      </c>
      <c r="E1743" s="526" t="s">
        <v>2414</v>
      </c>
      <c r="F1743" s="530"/>
      <c r="G1743" s="530"/>
      <c r="H1743" s="530"/>
      <c r="I1743" s="530"/>
      <c r="J1743" s="530">
        <v>1</v>
      </c>
      <c r="K1743" s="530">
        <v>1002.8</v>
      </c>
      <c r="L1743" s="530">
        <v>1</v>
      </c>
      <c r="M1743" s="530">
        <v>1002.8</v>
      </c>
      <c r="N1743" s="530"/>
      <c r="O1743" s="530"/>
      <c r="P1743" s="544"/>
      <c r="Q1743" s="531"/>
    </row>
    <row r="1744" spans="1:17" ht="14.4" customHeight="1" x14ac:dyDescent="0.3">
      <c r="A1744" s="525" t="s">
        <v>2811</v>
      </c>
      <c r="B1744" s="526" t="s">
        <v>2194</v>
      </c>
      <c r="C1744" s="526" t="s">
        <v>2166</v>
      </c>
      <c r="D1744" s="526" t="s">
        <v>2415</v>
      </c>
      <c r="E1744" s="526" t="s">
        <v>2416</v>
      </c>
      <c r="F1744" s="530"/>
      <c r="G1744" s="530"/>
      <c r="H1744" s="530"/>
      <c r="I1744" s="530"/>
      <c r="J1744" s="530">
        <v>1</v>
      </c>
      <c r="K1744" s="530">
        <v>7650</v>
      </c>
      <c r="L1744" s="530">
        <v>1</v>
      </c>
      <c r="M1744" s="530">
        <v>7650</v>
      </c>
      <c r="N1744" s="530"/>
      <c r="O1744" s="530"/>
      <c r="P1744" s="544"/>
      <c r="Q1744" s="531"/>
    </row>
    <row r="1745" spans="1:17" ht="14.4" customHeight="1" x14ac:dyDescent="0.3">
      <c r="A1745" s="525" t="s">
        <v>2811</v>
      </c>
      <c r="B1745" s="526" t="s">
        <v>2194</v>
      </c>
      <c r="C1745" s="526" t="s">
        <v>2166</v>
      </c>
      <c r="D1745" s="526" t="s">
        <v>2446</v>
      </c>
      <c r="E1745" s="526" t="s">
        <v>2447</v>
      </c>
      <c r="F1745" s="530"/>
      <c r="G1745" s="530"/>
      <c r="H1745" s="530"/>
      <c r="I1745" s="530"/>
      <c r="J1745" s="530">
        <v>1</v>
      </c>
      <c r="K1745" s="530">
        <v>1146.33</v>
      </c>
      <c r="L1745" s="530">
        <v>1</v>
      </c>
      <c r="M1745" s="530">
        <v>1146.33</v>
      </c>
      <c r="N1745" s="530"/>
      <c r="O1745" s="530"/>
      <c r="P1745" s="544"/>
      <c r="Q1745" s="531"/>
    </row>
    <row r="1746" spans="1:17" ht="14.4" customHeight="1" x14ac:dyDescent="0.3">
      <c r="A1746" s="525" t="s">
        <v>2811</v>
      </c>
      <c r="B1746" s="526" t="s">
        <v>2194</v>
      </c>
      <c r="C1746" s="526" t="s">
        <v>2166</v>
      </c>
      <c r="D1746" s="526" t="s">
        <v>2456</v>
      </c>
      <c r="E1746" s="526" t="s">
        <v>2457</v>
      </c>
      <c r="F1746" s="530"/>
      <c r="G1746" s="530"/>
      <c r="H1746" s="530"/>
      <c r="I1746" s="530"/>
      <c r="J1746" s="530">
        <v>1</v>
      </c>
      <c r="K1746" s="530">
        <v>6587.13</v>
      </c>
      <c r="L1746" s="530">
        <v>1</v>
      </c>
      <c r="M1746" s="530">
        <v>6587.13</v>
      </c>
      <c r="N1746" s="530"/>
      <c r="O1746" s="530"/>
      <c r="P1746" s="544"/>
      <c r="Q1746" s="531"/>
    </row>
    <row r="1747" spans="1:17" ht="14.4" customHeight="1" x14ac:dyDescent="0.3">
      <c r="A1747" s="525" t="s">
        <v>2811</v>
      </c>
      <c r="B1747" s="526" t="s">
        <v>2194</v>
      </c>
      <c r="C1747" s="526" t="s">
        <v>2175</v>
      </c>
      <c r="D1747" s="526" t="s">
        <v>2243</v>
      </c>
      <c r="E1747" s="526" t="s">
        <v>2244</v>
      </c>
      <c r="F1747" s="530">
        <v>2</v>
      </c>
      <c r="G1747" s="530">
        <v>414</v>
      </c>
      <c r="H1747" s="530">
        <v>1.943661971830986</v>
      </c>
      <c r="I1747" s="530">
        <v>207</v>
      </c>
      <c r="J1747" s="530">
        <v>1</v>
      </c>
      <c r="K1747" s="530">
        <v>213</v>
      </c>
      <c r="L1747" s="530">
        <v>1</v>
      </c>
      <c r="M1747" s="530">
        <v>213</v>
      </c>
      <c r="N1747" s="530"/>
      <c r="O1747" s="530"/>
      <c r="P1747" s="544"/>
      <c r="Q1747" s="531"/>
    </row>
    <row r="1748" spans="1:17" ht="14.4" customHeight="1" x14ac:dyDescent="0.3">
      <c r="A1748" s="525" t="s">
        <v>2811</v>
      </c>
      <c r="B1748" s="526" t="s">
        <v>2194</v>
      </c>
      <c r="C1748" s="526" t="s">
        <v>2175</v>
      </c>
      <c r="D1748" s="526" t="s">
        <v>2245</v>
      </c>
      <c r="E1748" s="526" t="s">
        <v>2246</v>
      </c>
      <c r="F1748" s="530">
        <v>8</v>
      </c>
      <c r="G1748" s="530">
        <v>1208</v>
      </c>
      <c r="H1748" s="530">
        <v>1.9483870967741936</v>
      </c>
      <c r="I1748" s="530">
        <v>151</v>
      </c>
      <c r="J1748" s="530">
        <v>4</v>
      </c>
      <c r="K1748" s="530">
        <v>620</v>
      </c>
      <c r="L1748" s="530">
        <v>1</v>
      </c>
      <c r="M1748" s="530">
        <v>155</v>
      </c>
      <c r="N1748" s="530">
        <v>5</v>
      </c>
      <c r="O1748" s="530">
        <v>775</v>
      </c>
      <c r="P1748" s="544">
        <v>1.25</v>
      </c>
      <c r="Q1748" s="531">
        <v>155</v>
      </c>
    </row>
    <row r="1749" spans="1:17" ht="14.4" customHeight="1" x14ac:dyDescent="0.3">
      <c r="A1749" s="525" t="s">
        <v>2811</v>
      </c>
      <c r="B1749" s="526" t="s">
        <v>2194</v>
      </c>
      <c r="C1749" s="526" t="s">
        <v>2175</v>
      </c>
      <c r="D1749" s="526" t="s">
        <v>2247</v>
      </c>
      <c r="E1749" s="526" t="s">
        <v>2248</v>
      </c>
      <c r="F1749" s="530">
        <v>19</v>
      </c>
      <c r="G1749" s="530">
        <v>3477</v>
      </c>
      <c r="H1749" s="530">
        <v>0.97860962566844922</v>
      </c>
      <c r="I1749" s="530">
        <v>183</v>
      </c>
      <c r="J1749" s="530">
        <v>19</v>
      </c>
      <c r="K1749" s="530">
        <v>3553</v>
      </c>
      <c r="L1749" s="530">
        <v>1</v>
      </c>
      <c r="M1749" s="530">
        <v>187</v>
      </c>
      <c r="N1749" s="530">
        <v>11</v>
      </c>
      <c r="O1749" s="530">
        <v>2057</v>
      </c>
      <c r="P1749" s="544">
        <v>0.57894736842105265</v>
      </c>
      <c r="Q1749" s="531">
        <v>187</v>
      </c>
    </row>
    <row r="1750" spans="1:17" ht="14.4" customHeight="1" x14ac:dyDescent="0.3">
      <c r="A1750" s="525" t="s">
        <v>2811</v>
      </c>
      <c r="B1750" s="526" t="s">
        <v>2194</v>
      </c>
      <c r="C1750" s="526" t="s">
        <v>2175</v>
      </c>
      <c r="D1750" s="526" t="s">
        <v>2249</v>
      </c>
      <c r="E1750" s="526" t="s">
        <v>2250</v>
      </c>
      <c r="F1750" s="530">
        <v>55</v>
      </c>
      <c r="G1750" s="530">
        <v>6875</v>
      </c>
      <c r="H1750" s="530">
        <v>0.86630544354838712</v>
      </c>
      <c r="I1750" s="530">
        <v>125</v>
      </c>
      <c r="J1750" s="530">
        <v>62</v>
      </c>
      <c r="K1750" s="530">
        <v>7936</v>
      </c>
      <c r="L1750" s="530">
        <v>1</v>
      </c>
      <c r="M1750" s="530">
        <v>128</v>
      </c>
      <c r="N1750" s="530">
        <v>53</v>
      </c>
      <c r="O1750" s="530">
        <v>6784</v>
      </c>
      <c r="P1750" s="544">
        <v>0.85483870967741937</v>
      </c>
      <c r="Q1750" s="531">
        <v>128</v>
      </c>
    </row>
    <row r="1751" spans="1:17" ht="14.4" customHeight="1" x14ac:dyDescent="0.3">
      <c r="A1751" s="525" t="s">
        <v>2811</v>
      </c>
      <c r="B1751" s="526" t="s">
        <v>2194</v>
      </c>
      <c r="C1751" s="526" t="s">
        <v>2175</v>
      </c>
      <c r="D1751" s="526" t="s">
        <v>2251</v>
      </c>
      <c r="E1751" s="526" t="s">
        <v>2252</v>
      </c>
      <c r="F1751" s="530">
        <v>34</v>
      </c>
      <c r="G1751" s="530">
        <v>7446</v>
      </c>
      <c r="H1751" s="530">
        <v>0.87868775076705219</v>
      </c>
      <c r="I1751" s="530">
        <v>219</v>
      </c>
      <c r="J1751" s="530">
        <v>38</v>
      </c>
      <c r="K1751" s="530">
        <v>8474</v>
      </c>
      <c r="L1751" s="530">
        <v>1</v>
      </c>
      <c r="M1751" s="530">
        <v>223</v>
      </c>
      <c r="N1751" s="530">
        <v>56</v>
      </c>
      <c r="O1751" s="530">
        <v>12488</v>
      </c>
      <c r="P1751" s="544">
        <v>1.4736842105263157</v>
      </c>
      <c r="Q1751" s="531">
        <v>223</v>
      </c>
    </row>
    <row r="1752" spans="1:17" ht="14.4" customHeight="1" x14ac:dyDescent="0.3">
      <c r="A1752" s="525" t="s">
        <v>2811</v>
      </c>
      <c r="B1752" s="526" t="s">
        <v>2194</v>
      </c>
      <c r="C1752" s="526" t="s">
        <v>2175</v>
      </c>
      <c r="D1752" s="526" t="s">
        <v>2253</v>
      </c>
      <c r="E1752" s="526" t="s">
        <v>2254</v>
      </c>
      <c r="F1752" s="530">
        <v>2</v>
      </c>
      <c r="G1752" s="530">
        <v>438</v>
      </c>
      <c r="H1752" s="530">
        <v>0.6547085201793722</v>
      </c>
      <c r="I1752" s="530">
        <v>219</v>
      </c>
      <c r="J1752" s="530">
        <v>3</v>
      </c>
      <c r="K1752" s="530">
        <v>669</v>
      </c>
      <c r="L1752" s="530">
        <v>1</v>
      </c>
      <c r="M1752" s="530">
        <v>223</v>
      </c>
      <c r="N1752" s="530"/>
      <c r="O1752" s="530"/>
      <c r="P1752" s="544"/>
      <c r="Q1752" s="531"/>
    </row>
    <row r="1753" spans="1:17" ht="14.4" customHeight="1" x14ac:dyDescent="0.3">
      <c r="A1753" s="525" t="s">
        <v>2811</v>
      </c>
      <c r="B1753" s="526" t="s">
        <v>2194</v>
      </c>
      <c r="C1753" s="526" t="s">
        <v>2175</v>
      </c>
      <c r="D1753" s="526" t="s">
        <v>2257</v>
      </c>
      <c r="E1753" s="526" t="s">
        <v>2258</v>
      </c>
      <c r="F1753" s="530">
        <v>21</v>
      </c>
      <c r="G1753" s="530">
        <v>4641</v>
      </c>
      <c r="H1753" s="530">
        <v>1.2891666666666666</v>
      </c>
      <c r="I1753" s="530">
        <v>221</v>
      </c>
      <c r="J1753" s="530">
        <v>16</v>
      </c>
      <c r="K1753" s="530">
        <v>3600</v>
      </c>
      <c r="L1753" s="530">
        <v>1</v>
      </c>
      <c r="M1753" s="530">
        <v>225</v>
      </c>
      <c r="N1753" s="530">
        <v>20</v>
      </c>
      <c r="O1753" s="530">
        <v>4500</v>
      </c>
      <c r="P1753" s="544">
        <v>1.25</v>
      </c>
      <c r="Q1753" s="531">
        <v>225</v>
      </c>
    </row>
    <row r="1754" spans="1:17" ht="14.4" customHeight="1" x14ac:dyDescent="0.3">
      <c r="A1754" s="525" t="s">
        <v>2811</v>
      </c>
      <c r="B1754" s="526" t="s">
        <v>2194</v>
      </c>
      <c r="C1754" s="526" t="s">
        <v>2175</v>
      </c>
      <c r="D1754" s="526" t="s">
        <v>2271</v>
      </c>
      <c r="E1754" s="526" t="s">
        <v>2272</v>
      </c>
      <c r="F1754" s="530">
        <v>2</v>
      </c>
      <c r="G1754" s="530">
        <v>660</v>
      </c>
      <c r="H1754" s="530"/>
      <c r="I1754" s="530">
        <v>330</v>
      </c>
      <c r="J1754" s="530"/>
      <c r="K1754" s="530"/>
      <c r="L1754" s="530"/>
      <c r="M1754" s="530"/>
      <c r="N1754" s="530">
        <v>3</v>
      </c>
      <c r="O1754" s="530">
        <v>1050</v>
      </c>
      <c r="P1754" s="544"/>
      <c r="Q1754" s="531">
        <v>350</v>
      </c>
    </row>
    <row r="1755" spans="1:17" ht="14.4" customHeight="1" x14ac:dyDescent="0.3">
      <c r="A1755" s="525" t="s">
        <v>2811</v>
      </c>
      <c r="B1755" s="526" t="s">
        <v>2194</v>
      </c>
      <c r="C1755" s="526" t="s">
        <v>2175</v>
      </c>
      <c r="D1755" s="526" t="s">
        <v>2502</v>
      </c>
      <c r="E1755" s="526" t="s">
        <v>2503</v>
      </c>
      <c r="F1755" s="530"/>
      <c r="G1755" s="530"/>
      <c r="H1755" s="530"/>
      <c r="I1755" s="530"/>
      <c r="J1755" s="530">
        <v>1</v>
      </c>
      <c r="K1755" s="530">
        <v>4164</v>
      </c>
      <c r="L1755" s="530">
        <v>1</v>
      </c>
      <c r="M1755" s="530">
        <v>4164</v>
      </c>
      <c r="N1755" s="530"/>
      <c r="O1755" s="530"/>
      <c r="P1755" s="544"/>
      <c r="Q1755" s="531"/>
    </row>
    <row r="1756" spans="1:17" ht="14.4" customHeight="1" x14ac:dyDescent="0.3">
      <c r="A1756" s="525" t="s">
        <v>2811</v>
      </c>
      <c r="B1756" s="526" t="s">
        <v>2194</v>
      </c>
      <c r="C1756" s="526" t="s">
        <v>2175</v>
      </c>
      <c r="D1756" s="526" t="s">
        <v>2504</v>
      </c>
      <c r="E1756" s="526" t="s">
        <v>2505</v>
      </c>
      <c r="F1756" s="530">
        <v>1</v>
      </c>
      <c r="G1756" s="530">
        <v>279</v>
      </c>
      <c r="H1756" s="530"/>
      <c r="I1756" s="530">
        <v>279</v>
      </c>
      <c r="J1756" s="530"/>
      <c r="K1756" s="530"/>
      <c r="L1756" s="530"/>
      <c r="M1756" s="530"/>
      <c r="N1756" s="530"/>
      <c r="O1756" s="530"/>
      <c r="P1756" s="544"/>
      <c r="Q1756" s="531"/>
    </row>
    <row r="1757" spans="1:17" ht="14.4" customHeight="1" x14ac:dyDescent="0.3">
      <c r="A1757" s="525" t="s">
        <v>2811</v>
      </c>
      <c r="B1757" s="526" t="s">
        <v>2194</v>
      </c>
      <c r="C1757" s="526" t="s">
        <v>2175</v>
      </c>
      <c r="D1757" s="526" t="s">
        <v>2506</v>
      </c>
      <c r="E1757" s="526" t="s">
        <v>2507</v>
      </c>
      <c r="F1757" s="530">
        <v>1</v>
      </c>
      <c r="G1757" s="530">
        <v>6264</v>
      </c>
      <c r="H1757" s="530"/>
      <c r="I1757" s="530">
        <v>6264</v>
      </c>
      <c r="J1757" s="530"/>
      <c r="K1757" s="530"/>
      <c r="L1757" s="530"/>
      <c r="M1757" s="530"/>
      <c r="N1757" s="530"/>
      <c r="O1757" s="530"/>
      <c r="P1757" s="544"/>
      <c r="Q1757" s="531"/>
    </row>
    <row r="1758" spans="1:17" ht="14.4" customHeight="1" x14ac:dyDescent="0.3">
      <c r="A1758" s="525" t="s">
        <v>2811</v>
      </c>
      <c r="B1758" s="526" t="s">
        <v>2194</v>
      </c>
      <c r="C1758" s="526" t="s">
        <v>2175</v>
      </c>
      <c r="D1758" s="526" t="s">
        <v>2512</v>
      </c>
      <c r="E1758" s="526" t="s">
        <v>2513</v>
      </c>
      <c r="F1758" s="530"/>
      <c r="G1758" s="530"/>
      <c r="H1758" s="530"/>
      <c r="I1758" s="530"/>
      <c r="J1758" s="530">
        <v>2</v>
      </c>
      <c r="K1758" s="530">
        <v>7720</v>
      </c>
      <c r="L1758" s="530">
        <v>1</v>
      </c>
      <c r="M1758" s="530">
        <v>3860</v>
      </c>
      <c r="N1758" s="530"/>
      <c r="O1758" s="530"/>
      <c r="P1758" s="544"/>
      <c r="Q1758" s="531"/>
    </row>
    <row r="1759" spans="1:17" ht="14.4" customHeight="1" x14ac:dyDescent="0.3">
      <c r="A1759" s="525" t="s">
        <v>2811</v>
      </c>
      <c r="B1759" s="526" t="s">
        <v>2194</v>
      </c>
      <c r="C1759" s="526" t="s">
        <v>2175</v>
      </c>
      <c r="D1759" s="526" t="s">
        <v>2516</v>
      </c>
      <c r="E1759" s="526" t="s">
        <v>2517</v>
      </c>
      <c r="F1759" s="530"/>
      <c r="G1759" s="530"/>
      <c r="H1759" s="530"/>
      <c r="I1759" s="530"/>
      <c r="J1759" s="530">
        <v>3</v>
      </c>
      <c r="K1759" s="530">
        <v>23775</v>
      </c>
      <c r="L1759" s="530">
        <v>1</v>
      </c>
      <c r="M1759" s="530">
        <v>7925</v>
      </c>
      <c r="N1759" s="530"/>
      <c r="O1759" s="530"/>
      <c r="P1759" s="544"/>
      <c r="Q1759" s="531"/>
    </row>
    <row r="1760" spans="1:17" ht="14.4" customHeight="1" x14ac:dyDescent="0.3">
      <c r="A1760" s="525" t="s">
        <v>2811</v>
      </c>
      <c r="B1760" s="526" t="s">
        <v>2194</v>
      </c>
      <c r="C1760" s="526" t="s">
        <v>2175</v>
      </c>
      <c r="D1760" s="526" t="s">
        <v>2281</v>
      </c>
      <c r="E1760" s="526" t="s">
        <v>2282</v>
      </c>
      <c r="F1760" s="530">
        <v>10</v>
      </c>
      <c r="G1760" s="530">
        <v>12810</v>
      </c>
      <c r="H1760" s="530">
        <v>3.3023975251353441</v>
      </c>
      <c r="I1760" s="530">
        <v>1281</v>
      </c>
      <c r="J1760" s="530">
        <v>3</v>
      </c>
      <c r="K1760" s="530">
        <v>3879</v>
      </c>
      <c r="L1760" s="530">
        <v>1</v>
      </c>
      <c r="M1760" s="530">
        <v>1293</v>
      </c>
      <c r="N1760" s="530">
        <v>5</v>
      </c>
      <c r="O1760" s="530">
        <v>6470</v>
      </c>
      <c r="P1760" s="544">
        <v>1.6679556586749162</v>
      </c>
      <c r="Q1760" s="531">
        <v>1294</v>
      </c>
    </row>
    <row r="1761" spans="1:17" ht="14.4" customHeight="1" x14ac:dyDescent="0.3">
      <c r="A1761" s="525" t="s">
        <v>2811</v>
      </c>
      <c r="B1761" s="526" t="s">
        <v>2194</v>
      </c>
      <c r="C1761" s="526" t="s">
        <v>2175</v>
      </c>
      <c r="D1761" s="526" t="s">
        <v>2283</v>
      </c>
      <c r="E1761" s="526" t="s">
        <v>2284</v>
      </c>
      <c r="F1761" s="530">
        <v>10</v>
      </c>
      <c r="G1761" s="530">
        <v>11670</v>
      </c>
      <c r="H1761" s="530">
        <v>3.3050127442650807</v>
      </c>
      <c r="I1761" s="530">
        <v>1167</v>
      </c>
      <c r="J1761" s="530">
        <v>3</v>
      </c>
      <c r="K1761" s="530">
        <v>3531</v>
      </c>
      <c r="L1761" s="530">
        <v>1</v>
      </c>
      <c r="M1761" s="530">
        <v>1177</v>
      </c>
      <c r="N1761" s="530">
        <v>6</v>
      </c>
      <c r="O1761" s="530">
        <v>7068</v>
      </c>
      <c r="P1761" s="544">
        <v>2.0016992353440952</v>
      </c>
      <c r="Q1761" s="531">
        <v>1178</v>
      </c>
    </row>
    <row r="1762" spans="1:17" ht="14.4" customHeight="1" x14ac:dyDescent="0.3">
      <c r="A1762" s="525" t="s">
        <v>2811</v>
      </c>
      <c r="B1762" s="526" t="s">
        <v>2194</v>
      </c>
      <c r="C1762" s="526" t="s">
        <v>2175</v>
      </c>
      <c r="D1762" s="526" t="s">
        <v>2285</v>
      </c>
      <c r="E1762" s="526" t="s">
        <v>2286</v>
      </c>
      <c r="F1762" s="530">
        <v>10</v>
      </c>
      <c r="G1762" s="530">
        <v>50760</v>
      </c>
      <c r="H1762" s="530">
        <v>0.98429319371727753</v>
      </c>
      <c r="I1762" s="530">
        <v>5076</v>
      </c>
      <c r="J1762" s="530">
        <v>10</v>
      </c>
      <c r="K1762" s="530">
        <v>51570</v>
      </c>
      <c r="L1762" s="530">
        <v>1</v>
      </c>
      <c r="M1762" s="530">
        <v>5157</v>
      </c>
      <c r="N1762" s="530">
        <v>13</v>
      </c>
      <c r="O1762" s="530">
        <v>67041</v>
      </c>
      <c r="P1762" s="544">
        <v>1.3</v>
      </c>
      <c r="Q1762" s="531">
        <v>5157</v>
      </c>
    </row>
    <row r="1763" spans="1:17" ht="14.4" customHeight="1" x14ac:dyDescent="0.3">
      <c r="A1763" s="525" t="s">
        <v>2811</v>
      </c>
      <c r="B1763" s="526" t="s">
        <v>2194</v>
      </c>
      <c r="C1763" s="526" t="s">
        <v>2175</v>
      </c>
      <c r="D1763" s="526" t="s">
        <v>2295</v>
      </c>
      <c r="E1763" s="526" t="s">
        <v>2296</v>
      </c>
      <c r="F1763" s="530">
        <v>128</v>
      </c>
      <c r="G1763" s="530">
        <v>22400</v>
      </c>
      <c r="H1763" s="530">
        <v>0.87884494664155677</v>
      </c>
      <c r="I1763" s="530">
        <v>175</v>
      </c>
      <c r="J1763" s="530">
        <v>144</v>
      </c>
      <c r="K1763" s="530">
        <v>25488</v>
      </c>
      <c r="L1763" s="530">
        <v>1</v>
      </c>
      <c r="M1763" s="530">
        <v>177</v>
      </c>
      <c r="N1763" s="530">
        <v>185</v>
      </c>
      <c r="O1763" s="530">
        <v>32745</v>
      </c>
      <c r="P1763" s="544">
        <v>1.2847222222222223</v>
      </c>
      <c r="Q1763" s="531">
        <v>177</v>
      </c>
    </row>
    <row r="1764" spans="1:17" ht="14.4" customHeight="1" x14ac:dyDescent="0.3">
      <c r="A1764" s="525" t="s">
        <v>2811</v>
      </c>
      <c r="B1764" s="526" t="s">
        <v>2194</v>
      </c>
      <c r="C1764" s="526" t="s">
        <v>2175</v>
      </c>
      <c r="D1764" s="526" t="s">
        <v>2297</v>
      </c>
      <c r="E1764" s="526" t="s">
        <v>2298</v>
      </c>
      <c r="F1764" s="530">
        <v>28</v>
      </c>
      <c r="G1764" s="530">
        <v>56028</v>
      </c>
      <c r="H1764" s="530">
        <v>0.78164062499999998</v>
      </c>
      <c r="I1764" s="530">
        <v>2001</v>
      </c>
      <c r="J1764" s="530">
        <v>35</v>
      </c>
      <c r="K1764" s="530">
        <v>71680</v>
      </c>
      <c r="L1764" s="530">
        <v>1</v>
      </c>
      <c r="M1764" s="530">
        <v>2048</v>
      </c>
      <c r="N1764" s="530">
        <v>34</v>
      </c>
      <c r="O1764" s="530">
        <v>69666</v>
      </c>
      <c r="P1764" s="544">
        <v>0.97190290178571426</v>
      </c>
      <c r="Q1764" s="531">
        <v>2049</v>
      </c>
    </row>
    <row r="1765" spans="1:17" ht="14.4" customHeight="1" x14ac:dyDescent="0.3">
      <c r="A1765" s="525" t="s">
        <v>2811</v>
      </c>
      <c r="B1765" s="526" t="s">
        <v>2194</v>
      </c>
      <c r="C1765" s="526" t="s">
        <v>2175</v>
      </c>
      <c r="D1765" s="526" t="s">
        <v>2303</v>
      </c>
      <c r="E1765" s="526" t="s">
        <v>2304</v>
      </c>
      <c r="F1765" s="530">
        <v>4</v>
      </c>
      <c r="G1765" s="530">
        <v>10784</v>
      </c>
      <c r="H1765" s="530">
        <v>0.65692007797270957</v>
      </c>
      <c r="I1765" s="530">
        <v>2696</v>
      </c>
      <c r="J1765" s="530">
        <v>6</v>
      </c>
      <c r="K1765" s="530">
        <v>16416</v>
      </c>
      <c r="L1765" s="530">
        <v>1</v>
      </c>
      <c r="M1765" s="530">
        <v>2736</v>
      </c>
      <c r="N1765" s="530">
        <v>5</v>
      </c>
      <c r="O1765" s="530">
        <v>13685</v>
      </c>
      <c r="P1765" s="544">
        <v>0.83363791423001954</v>
      </c>
      <c r="Q1765" s="531">
        <v>2737</v>
      </c>
    </row>
    <row r="1766" spans="1:17" ht="14.4" customHeight="1" x14ac:dyDescent="0.3">
      <c r="A1766" s="525" t="s">
        <v>2811</v>
      </c>
      <c r="B1766" s="526" t="s">
        <v>2194</v>
      </c>
      <c r="C1766" s="526" t="s">
        <v>2175</v>
      </c>
      <c r="D1766" s="526" t="s">
        <v>2305</v>
      </c>
      <c r="E1766" s="526" t="s">
        <v>2306</v>
      </c>
      <c r="F1766" s="530">
        <v>3</v>
      </c>
      <c r="G1766" s="530">
        <v>15564</v>
      </c>
      <c r="H1766" s="530"/>
      <c r="I1766" s="530">
        <v>5188</v>
      </c>
      <c r="J1766" s="530"/>
      <c r="K1766" s="530"/>
      <c r="L1766" s="530"/>
      <c r="M1766" s="530"/>
      <c r="N1766" s="530">
        <v>1</v>
      </c>
      <c r="O1766" s="530">
        <v>5269</v>
      </c>
      <c r="P1766" s="544"/>
      <c r="Q1766" s="531">
        <v>5269</v>
      </c>
    </row>
    <row r="1767" spans="1:17" ht="14.4" customHeight="1" x14ac:dyDescent="0.3">
      <c r="A1767" s="525" t="s">
        <v>2811</v>
      </c>
      <c r="B1767" s="526" t="s">
        <v>2194</v>
      </c>
      <c r="C1767" s="526" t="s">
        <v>2175</v>
      </c>
      <c r="D1767" s="526" t="s">
        <v>2313</v>
      </c>
      <c r="E1767" s="526" t="s">
        <v>2314</v>
      </c>
      <c r="F1767" s="530">
        <v>8</v>
      </c>
      <c r="G1767" s="530">
        <v>1208</v>
      </c>
      <c r="H1767" s="530">
        <v>1.1133640552995392</v>
      </c>
      <c r="I1767" s="530">
        <v>151</v>
      </c>
      <c r="J1767" s="530">
        <v>7</v>
      </c>
      <c r="K1767" s="530">
        <v>1085</v>
      </c>
      <c r="L1767" s="530">
        <v>1</v>
      </c>
      <c r="M1767" s="530">
        <v>155</v>
      </c>
      <c r="N1767" s="530">
        <v>3</v>
      </c>
      <c r="O1767" s="530">
        <v>465</v>
      </c>
      <c r="P1767" s="544">
        <v>0.42857142857142855</v>
      </c>
      <c r="Q1767" s="531">
        <v>155</v>
      </c>
    </row>
    <row r="1768" spans="1:17" ht="14.4" customHeight="1" x14ac:dyDescent="0.3">
      <c r="A1768" s="525" t="s">
        <v>2811</v>
      </c>
      <c r="B1768" s="526" t="s">
        <v>2194</v>
      </c>
      <c r="C1768" s="526" t="s">
        <v>2175</v>
      </c>
      <c r="D1768" s="526" t="s">
        <v>2315</v>
      </c>
      <c r="E1768" s="526" t="s">
        <v>2316</v>
      </c>
      <c r="F1768" s="530">
        <v>10</v>
      </c>
      <c r="G1768" s="530">
        <v>1950</v>
      </c>
      <c r="H1768" s="530">
        <v>1.6331658291457287</v>
      </c>
      <c r="I1768" s="530">
        <v>195</v>
      </c>
      <c r="J1768" s="530">
        <v>6</v>
      </c>
      <c r="K1768" s="530">
        <v>1194</v>
      </c>
      <c r="L1768" s="530">
        <v>1</v>
      </c>
      <c r="M1768" s="530">
        <v>199</v>
      </c>
      <c r="N1768" s="530">
        <v>15</v>
      </c>
      <c r="O1768" s="530">
        <v>2985</v>
      </c>
      <c r="P1768" s="544">
        <v>2.5</v>
      </c>
      <c r="Q1768" s="531">
        <v>199</v>
      </c>
    </row>
    <row r="1769" spans="1:17" ht="14.4" customHeight="1" x14ac:dyDescent="0.3">
      <c r="A1769" s="525" t="s">
        <v>2811</v>
      </c>
      <c r="B1769" s="526" t="s">
        <v>2194</v>
      </c>
      <c r="C1769" s="526" t="s">
        <v>2175</v>
      </c>
      <c r="D1769" s="526" t="s">
        <v>2317</v>
      </c>
      <c r="E1769" s="526" t="s">
        <v>2318</v>
      </c>
      <c r="F1769" s="530"/>
      <c r="G1769" s="530"/>
      <c r="H1769" s="530"/>
      <c r="I1769" s="530"/>
      <c r="J1769" s="530">
        <v>16</v>
      </c>
      <c r="K1769" s="530">
        <v>3264</v>
      </c>
      <c r="L1769" s="530">
        <v>1</v>
      </c>
      <c r="M1769" s="530">
        <v>204</v>
      </c>
      <c r="N1769" s="530"/>
      <c r="O1769" s="530"/>
      <c r="P1769" s="544"/>
      <c r="Q1769" s="531"/>
    </row>
    <row r="1770" spans="1:17" ht="14.4" customHeight="1" x14ac:dyDescent="0.3">
      <c r="A1770" s="525" t="s">
        <v>2811</v>
      </c>
      <c r="B1770" s="526" t="s">
        <v>2194</v>
      </c>
      <c r="C1770" s="526" t="s">
        <v>2175</v>
      </c>
      <c r="D1770" s="526" t="s">
        <v>2323</v>
      </c>
      <c r="E1770" s="526" t="s">
        <v>2324</v>
      </c>
      <c r="F1770" s="530">
        <v>5</v>
      </c>
      <c r="G1770" s="530">
        <v>795</v>
      </c>
      <c r="H1770" s="530">
        <v>4.8773006134969323</v>
      </c>
      <c r="I1770" s="530">
        <v>159</v>
      </c>
      <c r="J1770" s="530">
        <v>1</v>
      </c>
      <c r="K1770" s="530">
        <v>163</v>
      </c>
      <c r="L1770" s="530">
        <v>1</v>
      </c>
      <c r="M1770" s="530">
        <v>163</v>
      </c>
      <c r="N1770" s="530">
        <v>1</v>
      </c>
      <c r="O1770" s="530">
        <v>163</v>
      </c>
      <c r="P1770" s="544">
        <v>1</v>
      </c>
      <c r="Q1770" s="531">
        <v>163</v>
      </c>
    </row>
    <row r="1771" spans="1:17" ht="14.4" customHeight="1" x14ac:dyDescent="0.3">
      <c r="A1771" s="525" t="s">
        <v>2811</v>
      </c>
      <c r="B1771" s="526" t="s">
        <v>2194</v>
      </c>
      <c r="C1771" s="526" t="s">
        <v>2175</v>
      </c>
      <c r="D1771" s="526" t="s">
        <v>2327</v>
      </c>
      <c r="E1771" s="526" t="s">
        <v>2328</v>
      </c>
      <c r="F1771" s="530">
        <v>10</v>
      </c>
      <c r="G1771" s="530">
        <v>21230</v>
      </c>
      <c r="H1771" s="530">
        <v>0.98560817084493968</v>
      </c>
      <c r="I1771" s="530">
        <v>2123</v>
      </c>
      <c r="J1771" s="530">
        <v>10</v>
      </c>
      <c r="K1771" s="530">
        <v>21540</v>
      </c>
      <c r="L1771" s="530">
        <v>1</v>
      </c>
      <c r="M1771" s="530">
        <v>2154</v>
      </c>
      <c r="N1771" s="530">
        <v>19</v>
      </c>
      <c r="O1771" s="530">
        <v>40945</v>
      </c>
      <c r="P1771" s="544">
        <v>1.9008820798514392</v>
      </c>
      <c r="Q1771" s="531">
        <v>2155</v>
      </c>
    </row>
    <row r="1772" spans="1:17" ht="14.4" customHeight="1" x14ac:dyDescent="0.3">
      <c r="A1772" s="525" t="s">
        <v>2811</v>
      </c>
      <c r="B1772" s="526" t="s">
        <v>2194</v>
      </c>
      <c r="C1772" s="526" t="s">
        <v>2175</v>
      </c>
      <c r="D1772" s="526" t="s">
        <v>2524</v>
      </c>
      <c r="E1772" s="526" t="s">
        <v>2513</v>
      </c>
      <c r="F1772" s="530"/>
      <c r="G1772" s="530"/>
      <c r="H1772" s="530"/>
      <c r="I1772" s="530"/>
      <c r="J1772" s="530">
        <v>2</v>
      </c>
      <c r="K1772" s="530">
        <v>3776</v>
      </c>
      <c r="L1772" s="530">
        <v>1</v>
      </c>
      <c r="M1772" s="530">
        <v>1888</v>
      </c>
      <c r="N1772" s="530"/>
      <c r="O1772" s="530"/>
      <c r="P1772" s="544"/>
      <c r="Q1772" s="531"/>
    </row>
    <row r="1773" spans="1:17" ht="14.4" customHeight="1" x14ac:dyDescent="0.3">
      <c r="A1773" s="525" t="s">
        <v>2811</v>
      </c>
      <c r="B1773" s="526" t="s">
        <v>2194</v>
      </c>
      <c r="C1773" s="526" t="s">
        <v>2175</v>
      </c>
      <c r="D1773" s="526" t="s">
        <v>2329</v>
      </c>
      <c r="E1773" s="526" t="s">
        <v>2330</v>
      </c>
      <c r="F1773" s="530">
        <v>2</v>
      </c>
      <c r="G1773" s="530">
        <v>318</v>
      </c>
      <c r="H1773" s="530"/>
      <c r="I1773" s="530">
        <v>159</v>
      </c>
      <c r="J1773" s="530"/>
      <c r="K1773" s="530"/>
      <c r="L1773" s="530"/>
      <c r="M1773" s="530"/>
      <c r="N1773" s="530"/>
      <c r="O1773" s="530"/>
      <c r="P1773" s="544"/>
      <c r="Q1773" s="531"/>
    </row>
    <row r="1774" spans="1:17" ht="14.4" customHeight="1" x14ac:dyDescent="0.3">
      <c r="A1774" s="525" t="s">
        <v>2811</v>
      </c>
      <c r="B1774" s="526" t="s">
        <v>2194</v>
      </c>
      <c r="C1774" s="526" t="s">
        <v>2175</v>
      </c>
      <c r="D1774" s="526" t="s">
        <v>2335</v>
      </c>
      <c r="E1774" s="526" t="s">
        <v>2336</v>
      </c>
      <c r="F1774" s="530"/>
      <c r="G1774" s="530"/>
      <c r="H1774" s="530"/>
      <c r="I1774" s="530"/>
      <c r="J1774" s="530">
        <v>1</v>
      </c>
      <c r="K1774" s="530">
        <v>8459</v>
      </c>
      <c r="L1774" s="530">
        <v>1</v>
      </c>
      <c r="M1774" s="530">
        <v>8459</v>
      </c>
      <c r="N1774" s="530">
        <v>1</v>
      </c>
      <c r="O1774" s="530">
        <v>8460</v>
      </c>
      <c r="P1774" s="544">
        <v>1.0001182172833669</v>
      </c>
      <c r="Q1774" s="531">
        <v>8460</v>
      </c>
    </row>
    <row r="1775" spans="1:17" ht="14.4" customHeight="1" x14ac:dyDescent="0.3">
      <c r="A1775" s="525" t="s">
        <v>2812</v>
      </c>
      <c r="B1775" s="526" t="s">
        <v>2194</v>
      </c>
      <c r="C1775" s="526" t="s">
        <v>2164</v>
      </c>
      <c r="D1775" s="526" t="s">
        <v>2165</v>
      </c>
      <c r="E1775" s="526" t="s">
        <v>603</v>
      </c>
      <c r="F1775" s="530"/>
      <c r="G1775" s="530"/>
      <c r="H1775" s="530"/>
      <c r="I1775" s="530"/>
      <c r="J1775" s="530"/>
      <c r="K1775" s="530"/>
      <c r="L1775" s="530"/>
      <c r="M1775" s="530"/>
      <c r="N1775" s="530">
        <v>1</v>
      </c>
      <c r="O1775" s="530">
        <v>855.64</v>
      </c>
      <c r="P1775" s="544"/>
      <c r="Q1775" s="531">
        <v>855.64</v>
      </c>
    </row>
    <row r="1776" spans="1:17" ht="14.4" customHeight="1" x14ac:dyDescent="0.3">
      <c r="A1776" s="525" t="s">
        <v>2812</v>
      </c>
      <c r="B1776" s="526" t="s">
        <v>2194</v>
      </c>
      <c r="C1776" s="526" t="s">
        <v>2164</v>
      </c>
      <c r="D1776" s="526" t="s">
        <v>2196</v>
      </c>
      <c r="E1776" s="526" t="s">
        <v>690</v>
      </c>
      <c r="F1776" s="530"/>
      <c r="G1776" s="530"/>
      <c r="H1776" s="530"/>
      <c r="I1776" s="530"/>
      <c r="J1776" s="530"/>
      <c r="K1776" s="530"/>
      <c r="L1776" s="530"/>
      <c r="M1776" s="530"/>
      <c r="N1776" s="530">
        <v>0.67</v>
      </c>
      <c r="O1776" s="530">
        <v>1814.38</v>
      </c>
      <c r="P1776" s="544"/>
      <c r="Q1776" s="531">
        <v>2708.0298507462685</v>
      </c>
    </row>
    <row r="1777" spans="1:17" ht="14.4" customHeight="1" x14ac:dyDescent="0.3">
      <c r="A1777" s="525" t="s">
        <v>2812</v>
      </c>
      <c r="B1777" s="526" t="s">
        <v>2194</v>
      </c>
      <c r="C1777" s="526" t="s">
        <v>2164</v>
      </c>
      <c r="D1777" s="526" t="s">
        <v>2199</v>
      </c>
      <c r="E1777" s="526" t="s">
        <v>597</v>
      </c>
      <c r="F1777" s="530">
        <v>25.2</v>
      </c>
      <c r="G1777" s="530">
        <v>23973.65</v>
      </c>
      <c r="H1777" s="530">
        <v>2.1383546541601928</v>
      </c>
      <c r="I1777" s="530">
        <v>951.33531746031758</v>
      </c>
      <c r="J1777" s="530">
        <v>11.199999999999998</v>
      </c>
      <c r="K1777" s="530">
        <v>11211.259999999998</v>
      </c>
      <c r="L1777" s="530">
        <v>1</v>
      </c>
      <c r="M1777" s="530">
        <v>1001.0053571428572</v>
      </c>
      <c r="N1777" s="530">
        <v>18.899999999999999</v>
      </c>
      <c r="O1777" s="530">
        <v>18991.2</v>
      </c>
      <c r="P1777" s="544">
        <v>1.6939398426225065</v>
      </c>
      <c r="Q1777" s="531">
        <v>1004.825396825397</v>
      </c>
    </row>
    <row r="1778" spans="1:17" ht="14.4" customHeight="1" x14ac:dyDescent="0.3">
      <c r="A1778" s="525" t="s">
        <v>2812</v>
      </c>
      <c r="B1778" s="526" t="s">
        <v>2194</v>
      </c>
      <c r="C1778" s="526" t="s">
        <v>2164</v>
      </c>
      <c r="D1778" s="526" t="s">
        <v>2200</v>
      </c>
      <c r="E1778" s="526" t="s">
        <v>633</v>
      </c>
      <c r="F1778" s="530">
        <v>1.19</v>
      </c>
      <c r="G1778" s="530">
        <v>11766.6</v>
      </c>
      <c r="H1778" s="530">
        <v>0.80405519448793117</v>
      </c>
      <c r="I1778" s="530">
        <v>9887.8991596638662</v>
      </c>
      <c r="J1778" s="530">
        <v>1.48</v>
      </c>
      <c r="K1778" s="530">
        <v>14634.070000000002</v>
      </c>
      <c r="L1778" s="530">
        <v>1</v>
      </c>
      <c r="M1778" s="530">
        <v>9887.8851351351368</v>
      </c>
      <c r="N1778" s="530">
        <v>0.97</v>
      </c>
      <c r="O1778" s="530">
        <v>9591.23</v>
      </c>
      <c r="P1778" s="544">
        <v>0.65540413569157441</v>
      </c>
      <c r="Q1778" s="531">
        <v>9887.8659793814422</v>
      </c>
    </row>
    <row r="1779" spans="1:17" ht="14.4" customHeight="1" x14ac:dyDescent="0.3">
      <c r="A1779" s="525" t="s">
        <v>2812</v>
      </c>
      <c r="B1779" s="526" t="s">
        <v>2194</v>
      </c>
      <c r="C1779" s="526" t="s">
        <v>2164</v>
      </c>
      <c r="D1779" s="526" t="s">
        <v>2204</v>
      </c>
      <c r="E1779" s="526" t="s">
        <v>592</v>
      </c>
      <c r="F1779" s="530"/>
      <c r="G1779" s="530"/>
      <c r="H1779" s="530"/>
      <c r="I1779" s="530"/>
      <c r="J1779" s="530">
        <v>1</v>
      </c>
      <c r="K1779" s="530">
        <v>932.82</v>
      </c>
      <c r="L1779" s="530">
        <v>1</v>
      </c>
      <c r="M1779" s="530">
        <v>932.82</v>
      </c>
      <c r="N1779" s="530"/>
      <c r="O1779" s="530"/>
      <c r="P1779" s="544"/>
      <c r="Q1779" s="531"/>
    </row>
    <row r="1780" spans="1:17" ht="14.4" customHeight="1" x14ac:dyDescent="0.3">
      <c r="A1780" s="525" t="s">
        <v>2812</v>
      </c>
      <c r="B1780" s="526" t="s">
        <v>2194</v>
      </c>
      <c r="C1780" s="526" t="s">
        <v>2164</v>
      </c>
      <c r="D1780" s="526" t="s">
        <v>2206</v>
      </c>
      <c r="E1780" s="526" t="s">
        <v>607</v>
      </c>
      <c r="F1780" s="530"/>
      <c r="G1780" s="530"/>
      <c r="H1780" s="530"/>
      <c r="I1780" s="530"/>
      <c r="J1780" s="530">
        <v>0.16</v>
      </c>
      <c r="K1780" s="530">
        <v>727.61</v>
      </c>
      <c r="L1780" s="530">
        <v>1</v>
      </c>
      <c r="M1780" s="530">
        <v>4547.5625</v>
      </c>
      <c r="N1780" s="530"/>
      <c r="O1780" s="530"/>
      <c r="P1780" s="544"/>
      <c r="Q1780" s="531"/>
    </row>
    <row r="1781" spans="1:17" ht="14.4" customHeight="1" x14ac:dyDescent="0.3">
      <c r="A1781" s="525" t="s">
        <v>2812</v>
      </c>
      <c r="B1781" s="526" t="s">
        <v>2194</v>
      </c>
      <c r="C1781" s="526" t="s">
        <v>2164</v>
      </c>
      <c r="D1781" s="526" t="s">
        <v>2207</v>
      </c>
      <c r="E1781" s="526" t="s">
        <v>607</v>
      </c>
      <c r="F1781" s="530">
        <v>0.99999999999999978</v>
      </c>
      <c r="G1781" s="530">
        <v>8854</v>
      </c>
      <c r="H1781" s="530">
        <v>0.85783601322311487</v>
      </c>
      <c r="I1781" s="530">
        <v>8854.0000000000018</v>
      </c>
      <c r="J1781" s="530">
        <v>1.1600000000000001</v>
      </c>
      <c r="K1781" s="530">
        <v>10321.32</v>
      </c>
      <c r="L1781" s="530">
        <v>1</v>
      </c>
      <c r="M1781" s="530">
        <v>8897.689655172413</v>
      </c>
      <c r="N1781" s="530">
        <v>0.08</v>
      </c>
      <c r="O1781" s="530">
        <v>727.61</v>
      </c>
      <c r="P1781" s="544">
        <v>7.0495828053000975E-2</v>
      </c>
      <c r="Q1781" s="531">
        <v>9095.125</v>
      </c>
    </row>
    <row r="1782" spans="1:17" ht="14.4" customHeight="1" x14ac:dyDescent="0.3">
      <c r="A1782" s="525" t="s">
        <v>2812</v>
      </c>
      <c r="B1782" s="526" t="s">
        <v>2194</v>
      </c>
      <c r="C1782" s="526" t="s">
        <v>2164</v>
      </c>
      <c r="D1782" s="526" t="s">
        <v>2208</v>
      </c>
      <c r="E1782" s="526" t="s">
        <v>675</v>
      </c>
      <c r="F1782" s="530"/>
      <c r="G1782" s="530"/>
      <c r="H1782" s="530"/>
      <c r="I1782" s="530"/>
      <c r="J1782" s="530">
        <v>0.1</v>
      </c>
      <c r="K1782" s="530">
        <v>194.93</v>
      </c>
      <c r="L1782" s="530">
        <v>1</v>
      </c>
      <c r="M1782" s="530">
        <v>1949.3</v>
      </c>
      <c r="N1782" s="530"/>
      <c r="O1782" s="530"/>
      <c r="P1782" s="544"/>
      <c r="Q1782" s="531"/>
    </row>
    <row r="1783" spans="1:17" ht="14.4" customHeight="1" x14ac:dyDescent="0.3">
      <c r="A1783" s="525" t="s">
        <v>2812</v>
      </c>
      <c r="B1783" s="526" t="s">
        <v>2194</v>
      </c>
      <c r="C1783" s="526" t="s">
        <v>2164</v>
      </c>
      <c r="D1783" s="526" t="s">
        <v>2209</v>
      </c>
      <c r="E1783" s="526" t="s">
        <v>607</v>
      </c>
      <c r="F1783" s="530">
        <v>20.949999999999996</v>
      </c>
      <c r="G1783" s="530">
        <v>37098.259999999995</v>
      </c>
      <c r="H1783" s="530">
        <v>0.80385826728999288</v>
      </c>
      <c r="I1783" s="530">
        <v>1770.8000000000002</v>
      </c>
      <c r="J1783" s="530">
        <v>25.599999999999998</v>
      </c>
      <c r="K1783" s="530">
        <v>46150.25</v>
      </c>
      <c r="L1783" s="530">
        <v>1</v>
      </c>
      <c r="M1783" s="530">
        <v>1802.7441406250002</v>
      </c>
      <c r="N1783" s="530">
        <v>17.399999999999999</v>
      </c>
      <c r="O1783" s="530">
        <v>31651.359999999997</v>
      </c>
      <c r="P1783" s="544">
        <v>0.68583290448047407</v>
      </c>
      <c r="Q1783" s="531">
        <v>1819.0436781609196</v>
      </c>
    </row>
    <row r="1784" spans="1:17" ht="14.4" customHeight="1" x14ac:dyDescent="0.3">
      <c r="A1784" s="525" t="s">
        <v>2812</v>
      </c>
      <c r="B1784" s="526" t="s">
        <v>2194</v>
      </c>
      <c r="C1784" s="526" t="s">
        <v>2164</v>
      </c>
      <c r="D1784" s="526" t="s">
        <v>2212</v>
      </c>
      <c r="E1784" s="526" t="s">
        <v>607</v>
      </c>
      <c r="F1784" s="530">
        <v>0.64000000000000012</v>
      </c>
      <c r="G1784" s="530">
        <v>22312.1</v>
      </c>
      <c r="H1784" s="530">
        <v>0.89683616654902898</v>
      </c>
      <c r="I1784" s="530">
        <v>34862.656249999993</v>
      </c>
      <c r="J1784" s="530">
        <v>0.71000000000000008</v>
      </c>
      <c r="K1784" s="530">
        <v>24878.680000000004</v>
      </c>
      <c r="L1784" s="530">
        <v>1</v>
      </c>
      <c r="M1784" s="530">
        <v>35040.394366197186</v>
      </c>
      <c r="N1784" s="530">
        <v>0.86000000000000032</v>
      </c>
      <c r="O1784" s="530">
        <v>30304.990000000005</v>
      </c>
      <c r="P1784" s="544">
        <v>1.2181108483247505</v>
      </c>
      <c r="Q1784" s="531">
        <v>35238.360465116275</v>
      </c>
    </row>
    <row r="1785" spans="1:17" ht="14.4" customHeight="1" x14ac:dyDescent="0.3">
      <c r="A1785" s="525" t="s">
        <v>2812</v>
      </c>
      <c r="B1785" s="526" t="s">
        <v>2194</v>
      </c>
      <c r="C1785" s="526" t="s">
        <v>2166</v>
      </c>
      <c r="D1785" s="526" t="s">
        <v>2385</v>
      </c>
      <c r="E1785" s="526" t="s">
        <v>2386</v>
      </c>
      <c r="F1785" s="530">
        <v>4</v>
      </c>
      <c r="G1785" s="530">
        <v>3889.28</v>
      </c>
      <c r="H1785" s="530">
        <v>4</v>
      </c>
      <c r="I1785" s="530">
        <v>972.32</v>
      </c>
      <c r="J1785" s="530">
        <v>1</v>
      </c>
      <c r="K1785" s="530">
        <v>972.32</v>
      </c>
      <c r="L1785" s="530">
        <v>1</v>
      </c>
      <c r="M1785" s="530">
        <v>972.32</v>
      </c>
      <c r="N1785" s="530"/>
      <c r="O1785" s="530"/>
      <c r="P1785" s="544"/>
      <c r="Q1785" s="531"/>
    </row>
    <row r="1786" spans="1:17" ht="14.4" customHeight="1" x14ac:dyDescent="0.3">
      <c r="A1786" s="525" t="s">
        <v>2812</v>
      </c>
      <c r="B1786" s="526" t="s">
        <v>2194</v>
      </c>
      <c r="C1786" s="526" t="s">
        <v>2166</v>
      </c>
      <c r="D1786" s="526" t="s">
        <v>2388</v>
      </c>
      <c r="E1786" s="526" t="s">
        <v>2386</v>
      </c>
      <c r="F1786" s="530"/>
      <c r="G1786" s="530"/>
      <c r="H1786" s="530"/>
      <c r="I1786" s="530"/>
      <c r="J1786" s="530">
        <v>1</v>
      </c>
      <c r="K1786" s="530">
        <v>1707.31</v>
      </c>
      <c r="L1786" s="530">
        <v>1</v>
      </c>
      <c r="M1786" s="530">
        <v>1707.31</v>
      </c>
      <c r="N1786" s="530">
        <v>1</v>
      </c>
      <c r="O1786" s="530">
        <v>1707.31</v>
      </c>
      <c r="P1786" s="544">
        <v>1</v>
      </c>
      <c r="Q1786" s="531">
        <v>1707.31</v>
      </c>
    </row>
    <row r="1787" spans="1:17" ht="14.4" customHeight="1" x14ac:dyDescent="0.3">
      <c r="A1787" s="525" t="s">
        <v>2812</v>
      </c>
      <c r="B1787" s="526" t="s">
        <v>2194</v>
      </c>
      <c r="C1787" s="526" t="s">
        <v>2166</v>
      </c>
      <c r="D1787" s="526" t="s">
        <v>2392</v>
      </c>
      <c r="E1787" s="526" t="s">
        <v>2393</v>
      </c>
      <c r="F1787" s="530">
        <v>3</v>
      </c>
      <c r="G1787" s="530">
        <v>3083.28</v>
      </c>
      <c r="H1787" s="530"/>
      <c r="I1787" s="530">
        <v>1027.76</v>
      </c>
      <c r="J1787" s="530"/>
      <c r="K1787" s="530"/>
      <c r="L1787" s="530"/>
      <c r="M1787" s="530"/>
      <c r="N1787" s="530">
        <v>2</v>
      </c>
      <c r="O1787" s="530">
        <v>2055.52</v>
      </c>
      <c r="P1787" s="544"/>
      <c r="Q1787" s="531">
        <v>1027.76</v>
      </c>
    </row>
    <row r="1788" spans="1:17" ht="14.4" customHeight="1" x14ac:dyDescent="0.3">
      <c r="A1788" s="525" t="s">
        <v>2812</v>
      </c>
      <c r="B1788" s="526" t="s">
        <v>2194</v>
      </c>
      <c r="C1788" s="526" t="s">
        <v>2166</v>
      </c>
      <c r="D1788" s="526" t="s">
        <v>2394</v>
      </c>
      <c r="E1788" s="526" t="s">
        <v>2393</v>
      </c>
      <c r="F1788" s="530"/>
      <c r="G1788" s="530"/>
      <c r="H1788" s="530"/>
      <c r="I1788" s="530"/>
      <c r="J1788" s="530">
        <v>1</v>
      </c>
      <c r="K1788" s="530">
        <v>2141.85</v>
      </c>
      <c r="L1788" s="530">
        <v>1</v>
      </c>
      <c r="M1788" s="530">
        <v>2141.85</v>
      </c>
      <c r="N1788" s="530"/>
      <c r="O1788" s="530"/>
      <c r="P1788" s="544"/>
      <c r="Q1788" s="531"/>
    </row>
    <row r="1789" spans="1:17" ht="14.4" customHeight="1" x14ac:dyDescent="0.3">
      <c r="A1789" s="525" t="s">
        <v>2812</v>
      </c>
      <c r="B1789" s="526" t="s">
        <v>2194</v>
      </c>
      <c r="C1789" s="526" t="s">
        <v>2166</v>
      </c>
      <c r="D1789" s="526" t="s">
        <v>2395</v>
      </c>
      <c r="E1789" s="526" t="s">
        <v>2396</v>
      </c>
      <c r="F1789" s="530"/>
      <c r="G1789" s="530"/>
      <c r="H1789" s="530"/>
      <c r="I1789" s="530"/>
      <c r="J1789" s="530">
        <v>1</v>
      </c>
      <c r="K1789" s="530">
        <v>8536.5499999999993</v>
      </c>
      <c r="L1789" s="530">
        <v>1</v>
      </c>
      <c r="M1789" s="530">
        <v>8536.5499999999993</v>
      </c>
      <c r="N1789" s="530"/>
      <c r="O1789" s="530"/>
      <c r="P1789" s="544"/>
      <c r="Q1789" s="531"/>
    </row>
    <row r="1790" spans="1:17" ht="14.4" customHeight="1" x14ac:dyDescent="0.3">
      <c r="A1790" s="525" t="s">
        <v>2812</v>
      </c>
      <c r="B1790" s="526" t="s">
        <v>2194</v>
      </c>
      <c r="C1790" s="526" t="s">
        <v>2166</v>
      </c>
      <c r="D1790" s="526" t="s">
        <v>2401</v>
      </c>
      <c r="E1790" s="526" t="s">
        <v>2402</v>
      </c>
      <c r="F1790" s="530"/>
      <c r="G1790" s="530"/>
      <c r="H1790" s="530"/>
      <c r="I1790" s="530"/>
      <c r="J1790" s="530">
        <v>1</v>
      </c>
      <c r="K1790" s="530">
        <v>2236.5</v>
      </c>
      <c r="L1790" s="530">
        <v>1</v>
      </c>
      <c r="M1790" s="530">
        <v>2236.5</v>
      </c>
      <c r="N1790" s="530"/>
      <c r="O1790" s="530"/>
      <c r="P1790" s="544"/>
      <c r="Q1790" s="531"/>
    </row>
    <row r="1791" spans="1:17" ht="14.4" customHeight="1" x14ac:dyDescent="0.3">
      <c r="A1791" s="525" t="s">
        <v>2812</v>
      </c>
      <c r="B1791" s="526" t="s">
        <v>2194</v>
      </c>
      <c r="C1791" s="526" t="s">
        <v>2166</v>
      </c>
      <c r="D1791" s="526" t="s">
        <v>2403</v>
      </c>
      <c r="E1791" s="526" t="s">
        <v>2404</v>
      </c>
      <c r="F1791" s="530"/>
      <c r="G1791" s="530"/>
      <c r="H1791" s="530"/>
      <c r="I1791" s="530"/>
      <c r="J1791" s="530"/>
      <c r="K1791" s="530"/>
      <c r="L1791" s="530"/>
      <c r="M1791" s="530"/>
      <c r="N1791" s="530">
        <v>1</v>
      </c>
      <c r="O1791" s="530">
        <v>166546.75</v>
      </c>
      <c r="P1791" s="544"/>
      <c r="Q1791" s="531">
        <v>166546.75</v>
      </c>
    </row>
    <row r="1792" spans="1:17" ht="14.4" customHeight="1" x14ac:dyDescent="0.3">
      <c r="A1792" s="525" t="s">
        <v>2812</v>
      </c>
      <c r="B1792" s="526" t="s">
        <v>2194</v>
      </c>
      <c r="C1792" s="526" t="s">
        <v>2166</v>
      </c>
      <c r="D1792" s="526" t="s">
        <v>2405</v>
      </c>
      <c r="E1792" s="526" t="s">
        <v>2406</v>
      </c>
      <c r="F1792" s="530"/>
      <c r="G1792" s="530"/>
      <c r="H1792" s="530"/>
      <c r="I1792" s="530"/>
      <c r="J1792" s="530">
        <v>1</v>
      </c>
      <c r="K1792" s="530">
        <v>6890.78</v>
      </c>
      <c r="L1792" s="530">
        <v>1</v>
      </c>
      <c r="M1792" s="530">
        <v>6890.78</v>
      </c>
      <c r="N1792" s="530"/>
      <c r="O1792" s="530"/>
      <c r="P1792" s="544"/>
      <c r="Q1792" s="531"/>
    </row>
    <row r="1793" spans="1:17" ht="14.4" customHeight="1" x14ac:dyDescent="0.3">
      <c r="A1793" s="525" t="s">
        <v>2812</v>
      </c>
      <c r="B1793" s="526" t="s">
        <v>2194</v>
      </c>
      <c r="C1793" s="526" t="s">
        <v>2166</v>
      </c>
      <c r="D1793" s="526" t="s">
        <v>2413</v>
      </c>
      <c r="E1793" s="526" t="s">
        <v>2414</v>
      </c>
      <c r="F1793" s="530">
        <v>3</v>
      </c>
      <c r="G1793" s="530">
        <v>3008.4</v>
      </c>
      <c r="H1793" s="530"/>
      <c r="I1793" s="530">
        <v>1002.8000000000001</v>
      </c>
      <c r="J1793" s="530"/>
      <c r="K1793" s="530"/>
      <c r="L1793" s="530"/>
      <c r="M1793" s="530"/>
      <c r="N1793" s="530"/>
      <c r="O1793" s="530"/>
      <c r="P1793" s="544"/>
      <c r="Q1793" s="531"/>
    </row>
    <row r="1794" spans="1:17" ht="14.4" customHeight="1" x14ac:dyDescent="0.3">
      <c r="A1794" s="525" t="s">
        <v>2812</v>
      </c>
      <c r="B1794" s="526" t="s">
        <v>2194</v>
      </c>
      <c r="C1794" s="526" t="s">
        <v>2166</v>
      </c>
      <c r="D1794" s="526" t="s">
        <v>2425</v>
      </c>
      <c r="E1794" s="526" t="s">
        <v>2426</v>
      </c>
      <c r="F1794" s="530">
        <v>1</v>
      </c>
      <c r="G1794" s="530">
        <v>5259.23</v>
      </c>
      <c r="H1794" s="530">
        <v>1</v>
      </c>
      <c r="I1794" s="530">
        <v>5259.23</v>
      </c>
      <c r="J1794" s="530">
        <v>1</v>
      </c>
      <c r="K1794" s="530">
        <v>5259.23</v>
      </c>
      <c r="L1794" s="530">
        <v>1</v>
      </c>
      <c r="M1794" s="530">
        <v>5259.23</v>
      </c>
      <c r="N1794" s="530"/>
      <c r="O1794" s="530"/>
      <c r="P1794" s="544"/>
      <c r="Q1794" s="531"/>
    </row>
    <row r="1795" spans="1:17" ht="14.4" customHeight="1" x14ac:dyDescent="0.3">
      <c r="A1795" s="525" t="s">
        <v>2812</v>
      </c>
      <c r="B1795" s="526" t="s">
        <v>2194</v>
      </c>
      <c r="C1795" s="526" t="s">
        <v>2166</v>
      </c>
      <c r="D1795" s="526" t="s">
        <v>2427</v>
      </c>
      <c r="E1795" s="526" t="s">
        <v>2428</v>
      </c>
      <c r="F1795" s="530">
        <v>3</v>
      </c>
      <c r="G1795" s="530">
        <v>4492.32</v>
      </c>
      <c r="H1795" s="530"/>
      <c r="I1795" s="530">
        <v>1497.4399999999998</v>
      </c>
      <c r="J1795" s="530"/>
      <c r="K1795" s="530"/>
      <c r="L1795" s="530"/>
      <c r="M1795" s="530"/>
      <c r="N1795" s="530"/>
      <c r="O1795" s="530"/>
      <c r="P1795" s="544"/>
      <c r="Q1795" s="531"/>
    </row>
    <row r="1796" spans="1:17" ht="14.4" customHeight="1" x14ac:dyDescent="0.3">
      <c r="A1796" s="525" t="s">
        <v>2812</v>
      </c>
      <c r="B1796" s="526" t="s">
        <v>2194</v>
      </c>
      <c r="C1796" s="526" t="s">
        <v>2166</v>
      </c>
      <c r="D1796" s="526" t="s">
        <v>2435</v>
      </c>
      <c r="E1796" s="526" t="s">
        <v>2436</v>
      </c>
      <c r="F1796" s="530"/>
      <c r="G1796" s="530"/>
      <c r="H1796" s="530"/>
      <c r="I1796" s="530"/>
      <c r="J1796" s="530"/>
      <c r="K1796" s="530"/>
      <c r="L1796" s="530"/>
      <c r="M1796" s="530"/>
      <c r="N1796" s="530">
        <v>2</v>
      </c>
      <c r="O1796" s="530">
        <v>1662.32</v>
      </c>
      <c r="P1796" s="544"/>
      <c r="Q1796" s="531">
        <v>831.16</v>
      </c>
    </row>
    <row r="1797" spans="1:17" ht="14.4" customHeight="1" x14ac:dyDescent="0.3">
      <c r="A1797" s="525" t="s">
        <v>2812</v>
      </c>
      <c r="B1797" s="526" t="s">
        <v>2194</v>
      </c>
      <c r="C1797" s="526" t="s">
        <v>2166</v>
      </c>
      <c r="D1797" s="526" t="s">
        <v>2437</v>
      </c>
      <c r="E1797" s="526" t="s">
        <v>2436</v>
      </c>
      <c r="F1797" s="530">
        <v>1</v>
      </c>
      <c r="G1797" s="530">
        <v>888.06</v>
      </c>
      <c r="H1797" s="530">
        <v>1</v>
      </c>
      <c r="I1797" s="530">
        <v>888.06</v>
      </c>
      <c r="J1797" s="530">
        <v>1</v>
      </c>
      <c r="K1797" s="530">
        <v>888.06</v>
      </c>
      <c r="L1797" s="530">
        <v>1</v>
      </c>
      <c r="M1797" s="530">
        <v>888.06</v>
      </c>
      <c r="N1797" s="530"/>
      <c r="O1797" s="530"/>
      <c r="P1797" s="544"/>
      <c r="Q1797" s="531"/>
    </row>
    <row r="1798" spans="1:17" ht="14.4" customHeight="1" x14ac:dyDescent="0.3">
      <c r="A1798" s="525" t="s">
        <v>2812</v>
      </c>
      <c r="B1798" s="526" t="s">
        <v>2194</v>
      </c>
      <c r="C1798" s="526" t="s">
        <v>2166</v>
      </c>
      <c r="D1798" s="526" t="s">
        <v>2438</v>
      </c>
      <c r="E1798" s="526" t="s">
        <v>2439</v>
      </c>
      <c r="F1798" s="530">
        <v>1</v>
      </c>
      <c r="G1798" s="530">
        <v>888.06</v>
      </c>
      <c r="H1798" s="530"/>
      <c r="I1798" s="530">
        <v>888.06</v>
      </c>
      <c r="J1798" s="530"/>
      <c r="K1798" s="530"/>
      <c r="L1798" s="530"/>
      <c r="M1798" s="530"/>
      <c r="N1798" s="530"/>
      <c r="O1798" s="530"/>
      <c r="P1798" s="544"/>
      <c r="Q1798" s="531"/>
    </row>
    <row r="1799" spans="1:17" ht="14.4" customHeight="1" x14ac:dyDescent="0.3">
      <c r="A1799" s="525" t="s">
        <v>2812</v>
      </c>
      <c r="B1799" s="526" t="s">
        <v>2194</v>
      </c>
      <c r="C1799" s="526" t="s">
        <v>2166</v>
      </c>
      <c r="D1799" s="526" t="s">
        <v>2599</v>
      </c>
      <c r="E1799" s="526" t="s">
        <v>2600</v>
      </c>
      <c r="F1799" s="530">
        <v>1</v>
      </c>
      <c r="G1799" s="530">
        <v>3898.8</v>
      </c>
      <c r="H1799" s="530"/>
      <c r="I1799" s="530">
        <v>3898.8</v>
      </c>
      <c r="J1799" s="530"/>
      <c r="K1799" s="530"/>
      <c r="L1799" s="530"/>
      <c r="M1799" s="530"/>
      <c r="N1799" s="530"/>
      <c r="O1799" s="530"/>
      <c r="P1799" s="544"/>
      <c r="Q1799" s="531"/>
    </row>
    <row r="1800" spans="1:17" ht="14.4" customHeight="1" x14ac:dyDescent="0.3">
      <c r="A1800" s="525" t="s">
        <v>2812</v>
      </c>
      <c r="B1800" s="526" t="s">
        <v>2194</v>
      </c>
      <c r="C1800" s="526" t="s">
        <v>2166</v>
      </c>
      <c r="D1800" s="526" t="s">
        <v>2442</v>
      </c>
      <c r="E1800" s="526" t="s">
        <v>2443</v>
      </c>
      <c r="F1800" s="530"/>
      <c r="G1800" s="530"/>
      <c r="H1800" s="530"/>
      <c r="I1800" s="530"/>
      <c r="J1800" s="530"/>
      <c r="K1800" s="530"/>
      <c r="L1800" s="530"/>
      <c r="M1800" s="530"/>
      <c r="N1800" s="530">
        <v>1</v>
      </c>
      <c r="O1800" s="530">
        <v>1312.14</v>
      </c>
      <c r="P1800" s="544"/>
      <c r="Q1800" s="531">
        <v>1312.14</v>
      </c>
    </row>
    <row r="1801" spans="1:17" ht="14.4" customHeight="1" x14ac:dyDescent="0.3">
      <c r="A1801" s="525" t="s">
        <v>2812</v>
      </c>
      <c r="B1801" s="526" t="s">
        <v>2194</v>
      </c>
      <c r="C1801" s="526" t="s">
        <v>2166</v>
      </c>
      <c r="D1801" s="526" t="s">
        <v>2601</v>
      </c>
      <c r="E1801" s="526" t="s">
        <v>2602</v>
      </c>
      <c r="F1801" s="530">
        <v>21</v>
      </c>
      <c r="G1801" s="530">
        <v>76536.179999999993</v>
      </c>
      <c r="H1801" s="530">
        <v>21</v>
      </c>
      <c r="I1801" s="530">
        <v>3644.5799999999995</v>
      </c>
      <c r="J1801" s="530">
        <v>1</v>
      </c>
      <c r="K1801" s="530">
        <v>3644.58</v>
      </c>
      <c r="L1801" s="530">
        <v>1</v>
      </c>
      <c r="M1801" s="530">
        <v>3644.58</v>
      </c>
      <c r="N1801" s="530"/>
      <c r="O1801" s="530"/>
      <c r="P1801" s="544"/>
      <c r="Q1801" s="531"/>
    </row>
    <row r="1802" spans="1:17" ht="14.4" customHeight="1" x14ac:dyDescent="0.3">
      <c r="A1802" s="525" t="s">
        <v>2812</v>
      </c>
      <c r="B1802" s="526" t="s">
        <v>2194</v>
      </c>
      <c r="C1802" s="526" t="s">
        <v>2166</v>
      </c>
      <c r="D1802" s="526" t="s">
        <v>2446</v>
      </c>
      <c r="E1802" s="526" t="s">
        <v>2447</v>
      </c>
      <c r="F1802" s="530"/>
      <c r="G1802" s="530"/>
      <c r="H1802" s="530"/>
      <c r="I1802" s="530"/>
      <c r="J1802" s="530">
        <v>1</v>
      </c>
      <c r="K1802" s="530">
        <v>1146.33</v>
      </c>
      <c r="L1802" s="530">
        <v>1</v>
      </c>
      <c r="M1802" s="530">
        <v>1146.33</v>
      </c>
      <c r="N1802" s="530"/>
      <c r="O1802" s="530"/>
      <c r="P1802" s="544"/>
      <c r="Q1802" s="531"/>
    </row>
    <row r="1803" spans="1:17" ht="14.4" customHeight="1" x14ac:dyDescent="0.3">
      <c r="A1803" s="525" t="s">
        <v>2812</v>
      </c>
      <c r="B1803" s="526" t="s">
        <v>2194</v>
      </c>
      <c r="C1803" s="526" t="s">
        <v>2166</v>
      </c>
      <c r="D1803" s="526" t="s">
        <v>2448</v>
      </c>
      <c r="E1803" s="526" t="s">
        <v>2449</v>
      </c>
      <c r="F1803" s="530">
        <v>1</v>
      </c>
      <c r="G1803" s="530">
        <v>359.1</v>
      </c>
      <c r="H1803" s="530">
        <v>0.5</v>
      </c>
      <c r="I1803" s="530">
        <v>359.1</v>
      </c>
      <c r="J1803" s="530">
        <v>2</v>
      </c>
      <c r="K1803" s="530">
        <v>718.2</v>
      </c>
      <c r="L1803" s="530">
        <v>1</v>
      </c>
      <c r="M1803" s="530">
        <v>359.1</v>
      </c>
      <c r="N1803" s="530"/>
      <c r="O1803" s="530"/>
      <c r="P1803" s="544"/>
      <c r="Q1803" s="531"/>
    </row>
    <row r="1804" spans="1:17" ht="14.4" customHeight="1" x14ac:dyDescent="0.3">
      <c r="A1804" s="525" t="s">
        <v>2812</v>
      </c>
      <c r="B1804" s="526" t="s">
        <v>2194</v>
      </c>
      <c r="C1804" s="526" t="s">
        <v>2166</v>
      </c>
      <c r="D1804" s="526" t="s">
        <v>2167</v>
      </c>
      <c r="E1804" s="526" t="s">
        <v>2168</v>
      </c>
      <c r="F1804" s="530"/>
      <c r="G1804" s="530"/>
      <c r="H1804" s="530"/>
      <c r="I1804" s="530"/>
      <c r="J1804" s="530"/>
      <c r="K1804" s="530"/>
      <c r="L1804" s="530"/>
      <c r="M1804" s="530"/>
      <c r="N1804" s="530">
        <v>1</v>
      </c>
      <c r="O1804" s="530">
        <v>893.9</v>
      </c>
      <c r="P1804" s="544"/>
      <c r="Q1804" s="531">
        <v>893.9</v>
      </c>
    </row>
    <row r="1805" spans="1:17" ht="14.4" customHeight="1" x14ac:dyDescent="0.3">
      <c r="A1805" s="525" t="s">
        <v>2812</v>
      </c>
      <c r="B1805" s="526" t="s">
        <v>2194</v>
      </c>
      <c r="C1805" s="526" t="s">
        <v>2166</v>
      </c>
      <c r="D1805" s="526" t="s">
        <v>2450</v>
      </c>
      <c r="E1805" s="526" t="s">
        <v>2451</v>
      </c>
      <c r="F1805" s="530">
        <v>2</v>
      </c>
      <c r="G1805" s="530">
        <v>33663.379999999997</v>
      </c>
      <c r="H1805" s="530">
        <v>2</v>
      </c>
      <c r="I1805" s="530">
        <v>16831.689999999999</v>
      </c>
      <c r="J1805" s="530">
        <v>1</v>
      </c>
      <c r="K1805" s="530">
        <v>16831.689999999999</v>
      </c>
      <c r="L1805" s="530">
        <v>1</v>
      </c>
      <c r="M1805" s="530">
        <v>16831.689999999999</v>
      </c>
      <c r="N1805" s="530"/>
      <c r="O1805" s="530"/>
      <c r="P1805" s="544"/>
      <c r="Q1805" s="531"/>
    </row>
    <row r="1806" spans="1:17" ht="14.4" customHeight="1" x14ac:dyDescent="0.3">
      <c r="A1806" s="525" t="s">
        <v>2812</v>
      </c>
      <c r="B1806" s="526" t="s">
        <v>2194</v>
      </c>
      <c r="C1806" s="526" t="s">
        <v>2166</v>
      </c>
      <c r="D1806" s="526" t="s">
        <v>2456</v>
      </c>
      <c r="E1806" s="526" t="s">
        <v>2457</v>
      </c>
      <c r="F1806" s="530">
        <v>2</v>
      </c>
      <c r="G1806" s="530">
        <v>13174.26</v>
      </c>
      <c r="H1806" s="530">
        <v>1</v>
      </c>
      <c r="I1806" s="530">
        <v>6587.13</v>
      </c>
      <c r="J1806" s="530">
        <v>2</v>
      </c>
      <c r="K1806" s="530">
        <v>13174.26</v>
      </c>
      <c r="L1806" s="530">
        <v>1</v>
      </c>
      <c r="M1806" s="530">
        <v>6587.13</v>
      </c>
      <c r="N1806" s="530">
        <v>1</v>
      </c>
      <c r="O1806" s="530">
        <v>6587.13</v>
      </c>
      <c r="P1806" s="544">
        <v>0.5</v>
      </c>
      <c r="Q1806" s="531">
        <v>6587.13</v>
      </c>
    </row>
    <row r="1807" spans="1:17" ht="14.4" customHeight="1" x14ac:dyDescent="0.3">
      <c r="A1807" s="525" t="s">
        <v>2812</v>
      </c>
      <c r="B1807" s="526" t="s">
        <v>2194</v>
      </c>
      <c r="C1807" s="526" t="s">
        <v>2166</v>
      </c>
      <c r="D1807" s="526" t="s">
        <v>2227</v>
      </c>
      <c r="E1807" s="526" t="s">
        <v>2228</v>
      </c>
      <c r="F1807" s="530"/>
      <c r="G1807" s="530"/>
      <c r="H1807" s="530"/>
      <c r="I1807" s="530"/>
      <c r="J1807" s="530"/>
      <c r="K1807" s="530"/>
      <c r="L1807" s="530"/>
      <c r="M1807" s="530"/>
      <c r="N1807" s="530">
        <v>4</v>
      </c>
      <c r="O1807" s="530">
        <v>7366.48</v>
      </c>
      <c r="P1807" s="544"/>
      <c r="Q1807" s="531">
        <v>1841.62</v>
      </c>
    </row>
    <row r="1808" spans="1:17" ht="14.4" customHeight="1" x14ac:dyDescent="0.3">
      <c r="A1808" s="525" t="s">
        <v>2812</v>
      </c>
      <c r="B1808" s="526" t="s">
        <v>2194</v>
      </c>
      <c r="C1808" s="526" t="s">
        <v>2166</v>
      </c>
      <c r="D1808" s="526" t="s">
        <v>2609</v>
      </c>
      <c r="E1808" s="526" t="s">
        <v>2610</v>
      </c>
      <c r="F1808" s="530"/>
      <c r="G1808" s="530"/>
      <c r="H1808" s="530"/>
      <c r="I1808" s="530"/>
      <c r="J1808" s="530">
        <v>1</v>
      </c>
      <c r="K1808" s="530">
        <v>3178.63</v>
      </c>
      <c r="L1808" s="530">
        <v>1</v>
      </c>
      <c r="M1808" s="530">
        <v>3178.63</v>
      </c>
      <c r="N1808" s="530"/>
      <c r="O1808" s="530"/>
      <c r="P1808" s="544"/>
      <c r="Q1808" s="531"/>
    </row>
    <row r="1809" spans="1:17" ht="14.4" customHeight="1" x14ac:dyDescent="0.3">
      <c r="A1809" s="525" t="s">
        <v>2812</v>
      </c>
      <c r="B1809" s="526" t="s">
        <v>2194</v>
      </c>
      <c r="C1809" s="526" t="s">
        <v>2166</v>
      </c>
      <c r="D1809" s="526" t="s">
        <v>2233</v>
      </c>
      <c r="E1809" s="526" t="s">
        <v>2234</v>
      </c>
      <c r="F1809" s="530"/>
      <c r="G1809" s="530"/>
      <c r="H1809" s="530"/>
      <c r="I1809" s="530"/>
      <c r="J1809" s="530"/>
      <c r="K1809" s="530"/>
      <c r="L1809" s="530"/>
      <c r="M1809" s="530"/>
      <c r="N1809" s="530">
        <v>1</v>
      </c>
      <c r="O1809" s="530">
        <v>1085.2</v>
      </c>
      <c r="P1809" s="544"/>
      <c r="Q1809" s="531">
        <v>1085.2</v>
      </c>
    </row>
    <row r="1810" spans="1:17" ht="14.4" customHeight="1" x14ac:dyDescent="0.3">
      <c r="A1810" s="525" t="s">
        <v>2812</v>
      </c>
      <c r="B1810" s="526" t="s">
        <v>2194</v>
      </c>
      <c r="C1810" s="526" t="s">
        <v>2175</v>
      </c>
      <c r="D1810" s="526" t="s">
        <v>2176</v>
      </c>
      <c r="E1810" s="526" t="s">
        <v>2177</v>
      </c>
      <c r="F1810" s="530">
        <v>1</v>
      </c>
      <c r="G1810" s="530">
        <v>35</v>
      </c>
      <c r="H1810" s="530">
        <v>0.23648648648648649</v>
      </c>
      <c r="I1810" s="530">
        <v>35</v>
      </c>
      <c r="J1810" s="530">
        <v>4</v>
      </c>
      <c r="K1810" s="530">
        <v>148</v>
      </c>
      <c r="L1810" s="530">
        <v>1</v>
      </c>
      <c r="M1810" s="530">
        <v>37</v>
      </c>
      <c r="N1810" s="530">
        <v>4</v>
      </c>
      <c r="O1810" s="530">
        <v>148</v>
      </c>
      <c r="P1810" s="544">
        <v>1</v>
      </c>
      <c r="Q1810" s="531">
        <v>37</v>
      </c>
    </row>
    <row r="1811" spans="1:17" ht="14.4" customHeight="1" x14ac:dyDescent="0.3">
      <c r="A1811" s="525" t="s">
        <v>2812</v>
      </c>
      <c r="B1811" s="526" t="s">
        <v>2194</v>
      </c>
      <c r="C1811" s="526" t="s">
        <v>2175</v>
      </c>
      <c r="D1811" s="526" t="s">
        <v>2243</v>
      </c>
      <c r="E1811" s="526" t="s">
        <v>2244</v>
      </c>
      <c r="F1811" s="530">
        <v>20</v>
      </c>
      <c r="G1811" s="530">
        <v>4140</v>
      </c>
      <c r="H1811" s="530">
        <v>1.495124593716143</v>
      </c>
      <c r="I1811" s="530">
        <v>207</v>
      </c>
      <c r="J1811" s="530">
        <v>13</v>
      </c>
      <c r="K1811" s="530">
        <v>2769</v>
      </c>
      <c r="L1811" s="530">
        <v>1</v>
      </c>
      <c r="M1811" s="530">
        <v>213</v>
      </c>
      <c r="N1811" s="530">
        <v>14</v>
      </c>
      <c r="O1811" s="530">
        <v>2982</v>
      </c>
      <c r="P1811" s="544">
        <v>1.0769230769230769</v>
      </c>
      <c r="Q1811" s="531">
        <v>213</v>
      </c>
    </row>
    <row r="1812" spans="1:17" ht="14.4" customHeight="1" x14ac:dyDescent="0.3">
      <c r="A1812" s="525" t="s">
        <v>2812</v>
      </c>
      <c r="B1812" s="526" t="s">
        <v>2194</v>
      </c>
      <c r="C1812" s="526" t="s">
        <v>2175</v>
      </c>
      <c r="D1812" s="526" t="s">
        <v>2245</v>
      </c>
      <c r="E1812" s="526" t="s">
        <v>2246</v>
      </c>
      <c r="F1812" s="530">
        <v>72</v>
      </c>
      <c r="G1812" s="530">
        <v>10872</v>
      </c>
      <c r="H1812" s="530">
        <v>0.94786399302528335</v>
      </c>
      <c r="I1812" s="530">
        <v>151</v>
      </c>
      <c r="J1812" s="530">
        <v>74</v>
      </c>
      <c r="K1812" s="530">
        <v>11470</v>
      </c>
      <c r="L1812" s="530">
        <v>1</v>
      </c>
      <c r="M1812" s="530">
        <v>155</v>
      </c>
      <c r="N1812" s="530">
        <v>55</v>
      </c>
      <c r="O1812" s="530">
        <v>8525</v>
      </c>
      <c r="P1812" s="544">
        <v>0.7432432432432432</v>
      </c>
      <c r="Q1812" s="531">
        <v>155</v>
      </c>
    </row>
    <row r="1813" spans="1:17" ht="14.4" customHeight="1" x14ac:dyDescent="0.3">
      <c r="A1813" s="525" t="s">
        <v>2812</v>
      </c>
      <c r="B1813" s="526" t="s">
        <v>2194</v>
      </c>
      <c r="C1813" s="526" t="s">
        <v>2175</v>
      </c>
      <c r="D1813" s="526" t="s">
        <v>2247</v>
      </c>
      <c r="E1813" s="526" t="s">
        <v>2248</v>
      </c>
      <c r="F1813" s="530">
        <v>59</v>
      </c>
      <c r="G1813" s="530">
        <v>10797</v>
      </c>
      <c r="H1813" s="530">
        <v>0.84908776344762504</v>
      </c>
      <c r="I1813" s="530">
        <v>183</v>
      </c>
      <c r="J1813" s="530">
        <v>68</v>
      </c>
      <c r="K1813" s="530">
        <v>12716</v>
      </c>
      <c r="L1813" s="530">
        <v>1</v>
      </c>
      <c r="M1813" s="530">
        <v>187</v>
      </c>
      <c r="N1813" s="530">
        <v>41</v>
      </c>
      <c r="O1813" s="530">
        <v>7667</v>
      </c>
      <c r="P1813" s="544">
        <v>0.6029411764705882</v>
      </c>
      <c r="Q1813" s="531">
        <v>187</v>
      </c>
    </row>
    <row r="1814" spans="1:17" ht="14.4" customHeight="1" x14ac:dyDescent="0.3">
      <c r="A1814" s="525" t="s">
        <v>2812</v>
      </c>
      <c r="B1814" s="526" t="s">
        <v>2194</v>
      </c>
      <c r="C1814" s="526" t="s">
        <v>2175</v>
      </c>
      <c r="D1814" s="526" t="s">
        <v>2249</v>
      </c>
      <c r="E1814" s="526" t="s">
        <v>2250</v>
      </c>
      <c r="F1814" s="530">
        <v>558</v>
      </c>
      <c r="G1814" s="530">
        <v>69750</v>
      </c>
      <c r="H1814" s="530">
        <v>0.92831665247018735</v>
      </c>
      <c r="I1814" s="530">
        <v>125</v>
      </c>
      <c r="J1814" s="530">
        <v>587</v>
      </c>
      <c r="K1814" s="530">
        <v>75136</v>
      </c>
      <c r="L1814" s="530">
        <v>1</v>
      </c>
      <c r="M1814" s="530">
        <v>128</v>
      </c>
      <c r="N1814" s="530">
        <v>482</v>
      </c>
      <c r="O1814" s="530">
        <v>61696</v>
      </c>
      <c r="P1814" s="544">
        <v>0.82112436115843268</v>
      </c>
      <c r="Q1814" s="531">
        <v>128</v>
      </c>
    </row>
    <row r="1815" spans="1:17" ht="14.4" customHeight="1" x14ac:dyDescent="0.3">
      <c r="A1815" s="525" t="s">
        <v>2812</v>
      </c>
      <c r="B1815" s="526" t="s">
        <v>2194</v>
      </c>
      <c r="C1815" s="526" t="s">
        <v>2175</v>
      </c>
      <c r="D1815" s="526" t="s">
        <v>2251</v>
      </c>
      <c r="E1815" s="526" t="s">
        <v>2252</v>
      </c>
      <c r="F1815" s="530">
        <v>1391</v>
      </c>
      <c r="G1815" s="530">
        <v>304629</v>
      </c>
      <c r="H1815" s="530">
        <v>0.90287463803982826</v>
      </c>
      <c r="I1815" s="530">
        <v>219</v>
      </c>
      <c r="J1815" s="530">
        <v>1513</v>
      </c>
      <c r="K1815" s="530">
        <v>337399</v>
      </c>
      <c r="L1815" s="530">
        <v>1</v>
      </c>
      <c r="M1815" s="530">
        <v>223</v>
      </c>
      <c r="N1815" s="530">
        <v>1512</v>
      </c>
      <c r="O1815" s="530">
        <v>337176</v>
      </c>
      <c r="P1815" s="544">
        <v>0.99933906146728357</v>
      </c>
      <c r="Q1815" s="531">
        <v>223</v>
      </c>
    </row>
    <row r="1816" spans="1:17" ht="14.4" customHeight="1" x14ac:dyDescent="0.3">
      <c r="A1816" s="525" t="s">
        <v>2812</v>
      </c>
      <c r="B1816" s="526" t="s">
        <v>2194</v>
      </c>
      <c r="C1816" s="526" t="s">
        <v>2175</v>
      </c>
      <c r="D1816" s="526" t="s">
        <v>2253</v>
      </c>
      <c r="E1816" s="526" t="s">
        <v>2254</v>
      </c>
      <c r="F1816" s="530">
        <v>38</v>
      </c>
      <c r="G1816" s="530">
        <v>8322</v>
      </c>
      <c r="H1816" s="530">
        <v>0.95688168333908241</v>
      </c>
      <c r="I1816" s="530">
        <v>219</v>
      </c>
      <c r="J1816" s="530">
        <v>39</v>
      </c>
      <c r="K1816" s="530">
        <v>8697</v>
      </c>
      <c r="L1816" s="530">
        <v>1</v>
      </c>
      <c r="M1816" s="530">
        <v>223</v>
      </c>
      <c r="N1816" s="530">
        <v>49</v>
      </c>
      <c r="O1816" s="530">
        <v>10927</v>
      </c>
      <c r="P1816" s="544">
        <v>1.2564102564102564</v>
      </c>
      <c r="Q1816" s="531">
        <v>223</v>
      </c>
    </row>
    <row r="1817" spans="1:17" ht="14.4" customHeight="1" x14ac:dyDescent="0.3">
      <c r="A1817" s="525" t="s">
        <v>2812</v>
      </c>
      <c r="B1817" s="526" t="s">
        <v>2194</v>
      </c>
      <c r="C1817" s="526" t="s">
        <v>2175</v>
      </c>
      <c r="D1817" s="526" t="s">
        <v>2255</v>
      </c>
      <c r="E1817" s="526" t="s">
        <v>2256</v>
      </c>
      <c r="F1817" s="530">
        <v>3</v>
      </c>
      <c r="G1817" s="530">
        <v>1041</v>
      </c>
      <c r="H1817" s="530">
        <v>0.98300283286118983</v>
      </c>
      <c r="I1817" s="530">
        <v>347</v>
      </c>
      <c r="J1817" s="530">
        <v>3</v>
      </c>
      <c r="K1817" s="530">
        <v>1059</v>
      </c>
      <c r="L1817" s="530">
        <v>1</v>
      </c>
      <c r="M1817" s="530">
        <v>353</v>
      </c>
      <c r="N1817" s="530">
        <v>6</v>
      </c>
      <c r="O1817" s="530">
        <v>2118</v>
      </c>
      <c r="P1817" s="544">
        <v>2</v>
      </c>
      <c r="Q1817" s="531">
        <v>353</v>
      </c>
    </row>
    <row r="1818" spans="1:17" ht="14.4" customHeight="1" x14ac:dyDescent="0.3">
      <c r="A1818" s="525" t="s">
        <v>2812</v>
      </c>
      <c r="B1818" s="526" t="s">
        <v>2194</v>
      </c>
      <c r="C1818" s="526" t="s">
        <v>2175</v>
      </c>
      <c r="D1818" s="526" t="s">
        <v>2257</v>
      </c>
      <c r="E1818" s="526" t="s">
        <v>2258</v>
      </c>
      <c r="F1818" s="530">
        <v>3</v>
      </c>
      <c r="G1818" s="530">
        <v>663</v>
      </c>
      <c r="H1818" s="530">
        <v>1.4733333333333334</v>
      </c>
      <c r="I1818" s="530">
        <v>221</v>
      </c>
      <c r="J1818" s="530">
        <v>2</v>
      </c>
      <c r="K1818" s="530">
        <v>450</v>
      </c>
      <c r="L1818" s="530">
        <v>1</v>
      </c>
      <c r="M1818" s="530">
        <v>225</v>
      </c>
      <c r="N1818" s="530">
        <v>2</v>
      </c>
      <c r="O1818" s="530">
        <v>450</v>
      </c>
      <c r="P1818" s="544">
        <v>1</v>
      </c>
      <c r="Q1818" s="531">
        <v>225</v>
      </c>
    </row>
    <row r="1819" spans="1:17" ht="14.4" customHeight="1" x14ac:dyDescent="0.3">
      <c r="A1819" s="525" t="s">
        <v>2812</v>
      </c>
      <c r="B1819" s="526" t="s">
        <v>2194</v>
      </c>
      <c r="C1819" s="526" t="s">
        <v>2175</v>
      </c>
      <c r="D1819" s="526" t="s">
        <v>2271</v>
      </c>
      <c r="E1819" s="526" t="s">
        <v>2272</v>
      </c>
      <c r="F1819" s="530">
        <v>2</v>
      </c>
      <c r="G1819" s="530">
        <v>660</v>
      </c>
      <c r="H1819" s="530"/>
      <c r="I1819" s="530">
        <v>330</v>
      </c>
      <c r="J1819" s="530"/>
      <c r="K1819" s="530"/>
      <c r="L1819" s="530"/>
      <c r="M1819" s="530"/>
      <c r="N1819" s="530">
        <v>2</v>
      </c>
      <c r="O1819" s="530">
        <v>700</v>
      </c>
      <c r="P1819" s="544"/>
      <c r="Q1819" s="531">
        <v>350</v>
      </c>
    </row>
    <row r="1820" spans="1:17" ht="14.4" customHeight="1" x14ac:dyDescent="0.3">
      <c r="A1820" s="525" t="s">
        <v>2812</v>
      </c>
      <c r="B1820" s="526" t="s">
        <v>2194</v>
      </c>
      <c r="C1820" s="526" t="s">
        <v>2175</v>
      </c>
      <c r="D1820" s="526" t="s">
        <v>2502</v>
      </c>
      <c r="E1820" s="526" t="s">
        <v>2503</v>
      </c>
      <c r="F1820" s="530">
        <v>5</v>
      </c>
      <c r="G1820" s="530">
        <v>20695</v>
      </c>
      <c r="H1820" s="530">
        <v>2.4849903938520654</v>
      </c>
      <c r="I1820" s="530">
        <v>4139</v>
      </c>
      <c r="J1820" s="530">
        <v>2</v>
      </c>
      <c r="K1820" s="530">
        <v>8328</v>
      </c>
      <c r="L1820" s="530">
        <v>1</v>
      </c>
      <c r="M1820" s="530">
        <v>4164</v>
      </c>
      <c r="N1820" s="530">
        <v>1</v>
      </c>
      <c r="O1820" s="530">
        <v>4164</v>
      </c>
      <c r="P1820" s="544">
        <v>0.5</v>
      </c>
      <c r="Q1820" s="531">
        <v>4164</v>
      </c>
    </row>
    <row r="1821" spans="1:17" ht="14.4" customHeight="1" x14ac:dyDescent="0.3">
      <c r="A1821" s="525" t="s">
        <v>2812</v>
      </c>
      <c r="B1821" s="526" t="s">
        <v>2194</v>
      </c>
      <c r="C1821" s="526" t="s">
        <v>2175</v>
      </c>
      <c r="D1821" s="526" t="s">
        <v>2510</v>
      </c>
      <c r="E1821" s="526" t="s">
        <v>2511</v>
      </c>
      <c r="F1821" s="530"/>
      <c r="G1821" s="530"/>
      <c r="H1821" s="530"/>
      <c r="I1821" s="530"/>
      <c r="J1821" s="530"/>
      <c r="K1821" s="530"/>
      <c r="L1821" s="530"/>
      <c r="M1821" s="530"/>
      <c r="N1821" s="530">
        <v>1</v>
      </c>
      <c r="O1821" s="530">
        <v>15262</v>
      </c>
      <c r="P1821" s="544"/>
      <c r="Q1821" s="531">
        <v>15262</v>
      </c>
    </row>
    <row r="1822" spans="1:17" ht="14.4" customHeight="1" x14ac:dyDescent="0.3">
      <c r="A1822" s="525" t="s">
        <v>2812</v>
      </c>
      <c r="B1822" s="526" t="s">
        <v>2194</v>
      </c>
      <c r="C1822" s="526" t="s">
        <v>2175</v>
      </c>
      <c r="D1822" s="526" t="s">
        <v>2512</v>
      </c>
      <c r="E1822" s="526" t="s">
        <v>2513</v>
      </c>
      <c r="F1822" s="530">
        <v>7</v>
      </c>
      <c r="G1822" s="530">
        <v>26768</v>
      </c>
      <c r="H1822" s="530">
        <v>0.99067357512953369</v>
      </c>
      <c r="I1822" s="530">
        <v>3824</v>
      </c>
      <c r="J1822" s="530">
        <v>7</v>
      </c>
      <c r="K1822" s="530">
        <v>27020</v>
      </c>
      <c r="L1822" s="530">
        <v>1</v>
      </c>
      <c r="M1822" s="530">
        <v>3860</v>
      </c>
      <c r="N1822" s="530">
        <v>2</v>
      </c>
      <c r="O1822" s="530">
        <v>7720</v>
      </c>
      <c r="P1822" s="544">
        <v>0.2857142857142857</v>
      </c>
      <c r="Q1822" s="531">
        <v>3860</v>
      </c>
    </row>
    <row r="1823" spans="1:17" ht="14.4" customHeight="1" x14ac:dyDescent="0.3">
      <c r="A1823" s="525" t="s">
        <v>2812</v>
      </c>
      <c r="B1823" s="526" t="s">
        <v>2194</v>
      </c>
      <c r="C1823" s="526" t="s">
        <v>2175</v>
      </c>
      <c r="D1823" s="526" t="s">
        <v>2514</v>
      </c>
      <c r="E1823" s="526" t="s">
        <v>2515</v>
      </c>
      <c r="F1823" s="530"/>
      <c r="G1823" s="530"/>
      <c r="H1823" s="530"/>
      <c r="I1823" s="530"/>
      <c r="J1823" s="530"/>
      <c r="K1823" s="530"/>
      <c r="L1823" s="530"/>
      <c r="M1823" s="530"/>
      <c r="N1823" s="530">
        <v>1</v>
      </c>
      <c r="O1823" s="530">
        <v>5210</v>
      </c>
      <c r="P1823" s="544"/>
      <c r="Q1823" s="531">
        <v>5210</v>
      </c>
    </row>
    <row r="1824" spans="1:17" ht="14.4" customHeight="1" x14ac:dyDescent="0.3">
      <c r="A1824" s="525" t="s">
        <v>2812</v>
      </c>
      <c r="B1824" s="526" t="s">
        <v>2194</v>
      </c>
      <c r="C1824" s="526" t="s">
        <v>2175</v>
      </c>
      <c r="D1824" s="526" t="s">
        <v>2516</v>
      </c>
      <c r="E1824" s="526" t="s">
        <v>2517</v>
      </c>
      <c r="F1824" s="530"/>
      <c r="G1824" s="530"/>
      <c r="H1824" s="530"/>
      <c r="I1824" s="530"/>
      <c r="J1824" s="530">
        <v>2</v>
      </c>
      <c r="K1824" s="530">
        <v>15850</v>
      </c>
      <c r="L1824" s="530">
        <v>1</v>
      </c>
      <c r="M1824" s="530">
        <v>7925</v>
      </c>
      <c r="N1824" s="530"/>
      <c r="O1824" s="530"/>
      <c r="P1824" s="544"/>
      <c r="Q1824" s="531"/>
    </row>
    <row r="1825" spans="1:17" ht="14.4" customHeight="1" x14ac:dyDescent="0.3">
      <c r="A1825" s="525" t="s">
        <v>2812</v>
      </c>
      <c r="B1825" s="526" t="s">
        <v>2194</v>
      </c>
      <c r="C1825" s="526" t="s">
        <v>2175</v>
      </c>
      <c r="D1825" s="526" t="s">
        <v>2281</v>
      </c>
      <c r="E1825" s="526" t="s">
        <v>2282</v>
      </c>
      <c r="F1825" s="530">
        <v>11</v>
      </c>
      <c r="G1825" s="530">
        <v>14091</v>
      </c>
      <c r="H1825" s="530">
        <v>0.99071925754060319</v>
      </c>
      <c r="I1825" s="530">
        <v>1281</v>
      </c>
      <c r="J1825" s="530">
        <v>11</v>
      </c>
      <c r="K1825" s="530">
        <v>14223</v>
      </c>
      <c r="L1825" s="530">
        <v>1</v>
      </c>
      <c r="M1825" s="530">
        <v>1293</v>
      </c>
      <c r="N1825" s="530">
        <v>8</v>
      </c>
      <c r="O1825" s="530">
        <v>10352</v>
      </c>
      <c r="P1825" s="544">
        <v>0.72783519651269069</v>
      </c>
      <c r="Q1825" s="531">
        <v>1294</v>
      </c>
    </row>
    <row r="1826" spans="1:17" ht="14.4" customHeight="1" x14ac:dyDescent="0.3">
      <c r="A1826" s="525" t="s">
        <v>2812</v>
      </c>
      <c r="B1826" s="526" t="s">
        <v>2194</v>
      </c>
      <c r="C1826" s="526" t="s">
        <v>2175</v>
      </c>
      <c r="D1826" s="526" t="s">
        <v>2283</v>
      </c>
      <c r="E1826" s="526" t="s">
        <v>2284</v>
      </c>
      <c r="F1826" s="530">
        <v>2</v>
      </c>
      <c r="G1826" s="530">
        <v>2334</v>
      </c>
      <c r="H1826" s="530">
        <v>1.9830076465590485</v>
      </c>
      <c r="I1826" s="530">
        <v>1167</v>
      </c>
      <c r="J1826" s="530">
        <v>1</v>
      </c>
      <c r="K1826" s="530">
        <v>1177</v>
      </c>
      <c r="L1826" s="530">
        <v>1</v>
      </c>
      <c r="M1826" s="530">
        <v>1177</v>
      </c>
      <c r="N1826" s="530"/>
      <c r="O1826" s="530"/>
      <c r="P1826" s="544"/>
      <c r="Q1826" s="531"/>
    </row>
    <row r="1827" spans="1:17" ht="14.4" customHeight="1" x14ac:dyDescent="0.3">
      <c r="A1827" s="525" t="s">
        <v>2812</v>
      </c>
      <c r="B1827" s="526" t="s">
        <v>2194</v>
      </c>
      <c r="C1827" s="526" t="s">
        <v>2175</v>
      </c>
      <c r="D1827" s="526" t="s">
        <v>2285</v>
      </c>
      <c r="E1827" s="526" t="s">
        <v>2286</v>
      </c>
      <c r="F1827" s="530">
        <v>31</v>
      </c>
      <c r="G1827" s="530">
        <v>157356</v>
      </c>
      <c r="H1827" s="530">
        <v>1.220523560209424</v>
      </c>
      <c r="I1827" s="530">
        <v>5076</v>
      </c>
      <c r="J1827" s="530">
        <v>25</v>
      </c>
      <c r="K1827" s="530">
        <v>128925</v>
      </c>
      <c r="L1827" s="530">
        <v>1</v>
      </c>
      <c r="M1827" s="530">
        <v>5157</v>
      </c>
      <c r="N1827" s="530">
        <v>36</v>
      </c>
      <c r="O1827" s="530">
        <v>185652</v>
      </c>
      <c r="P1827" s="544">
        <v>1.44</v>
      </c>
      <c r="Q1827" s="531">
        <v>5157</v>
      </c>
    </row>
    <row r="1828" spans="1:17" ht="14.4" customHeight="1" x14ac:dyDescent="0.3">
      <c r="A1828" s="525" t="s">
        <v>2812</v>
      </c>
      <c r="B1828" s="526" t="s">
        <v>2194</v>
      </c>
      <c r="C1828" s="526" t="s">
        <v>2175</v>
      </c>
      <c r="D1828" s="526" t="s">
        <v>2289</v>
      </c>
      <c r="E1828" s="526" t="s">
        <v>2290</v>
      </c>
      <c r="F1828" s="530"/>
      <c r="G1828" s="530"/>
      <c r="H1828" s="530"/>
      <c r="I1828" s="530"/>
      <c r="J1828" s="530"/>
      <c r="K1828" s="530"/>
      <c r="L1828" s="530"/>
      <c r="M1828" s="530"/>
      <c r="N1828" s="530">
        <v>1</v>
      </c>
      <c r="O1828" s="530">
        <v>5620</v>
      </c>
      <c r="P1828" s="544"/>
      <c r="Q1828" s="531">
        <v>5620</v>
      </c>
    </row>
    <row r="1829" spans="1:17" ht="14.4" customHeight="1" x14ac:dyDescent="0.3">
      <c r="A1829" s="525" t="s">
        <v>2812</v>
      </c>
      <c r="B1829" s="526" t="s">
        <v>2194</v>
      </c>
      <c r="C1829" s="526" t="s">
        <v>2175</v>
      </c>
      <c r="D1829" s="526" t="s">
        <v>2520</v>
      </c>
      <c r="E1829" s="526" t="s">
        <v>2521</v>
      </c>
      <c r="F1829" s="530"/>
      <c r="G1829" s="530"/>
      <c r="H1829" s="530"/>
      <c r="I1829" s="530"/>
      <c r="J1829" s="530"/>
      <c r="K1829" s="530"/>
      <c r="L1829" s="530"/>
      <c r="M1829" s="530"/>
      <c r="N1829" s="530">
        <v>1</v>
      </c>
      <c r="O1829" s="530">
        <v>0</v>
      </c>
      <c r="P1829" s="544"/>
      <c r="Q1829" s="531">
        <v>0</v>
      </c>
    </row>
    <row r="1830" spans="1:17" ht="14.4" customHeight="1" x14ac:dyDescent="0.3">
      <c r="A1830" s="525" t="s">
        <v>2812</v>
      </c>
      <c r="B1830" s="526" t="s">
        <v>2194</v>
      </c>
      <c r="C1830" s="526" t="s">
        <v>2175</v>
      </c>
      <c r="D1830" s="526" t="s">
        <v>2295</v>
      </c>
      <c r="E1830" s="526" t="s">
        <v>2296</v>
      </c>
      <c r="F1830" s="530">
        <v>566</v>
      </c>
      <c r="G1830" s="530">
        <v>99050</v>
      </c>
      <c r="H1830" s="530">
        <v>0.90113449238971222</v>
      </c>
      <c r="I1830" s="530">
        <v>175</v>
      </c>
      <c r="J1830" s="530">
        <v>621</v>
      </c>
      <c r="K1830" s="530">
        <v>109917</v>
      </c>
      <c r="L1830" s="530">
        <v>1</v>
      </c>
      <c r="M1830" s="530">
        <v>177</v>
      </c>
      <c r="N1830" s="530">
        <v>609</v>
      </c>
      <c r="O1830" s="530">
        <v>107793</v>
      </c>
      <c r="P1830" s="544">
        <v>0.98067632850241548</v>
      </c>
      <c r="Q1830" s="531">
        <v>177</v>
      </c>
    </row>
    <row r="1831" spans="1:17" ht="14.4" customHeight="1" x14ac:dyDescent="0.3">
      <c r="A1831" s="525" t="s">
        <v>2812</v>
      </c>
      <c r="B1831" s="526" t="s">
        <v>2194</v>
      </c>
      <c r="C1831" s="526" t="s">
        <v>2175</v>
      </c>
      <c r="D1831" s="526" t="s">
        <v>2297</v>
      </c>
      <c r="E1831" s="526" t="s">
        <v>2298</v>
      </c>
      <c r="F1831" s="530">
        <v>264</v>
      </c>
      <c r="G1831" s="530">
        <v>528264</v>
      </c>
      <c r="H1831" s="530">
        <v>0.88336098030821919</v>
      </c>
      <c r="I1831" s="530">
        <v>2001</v>
      </c>
      <c r="J1831" s="530">
        <v>292</v>
      </c>
      <c r="K1831" s="530">
        <v>598016</v>
      </c>
      <c r="L1831" s="530">
        <v>1</v>
      </c>
      <c r="M1831" s="530">
        <v>2048</v>
      </c>
      <c r="N1831" s="530">
        <v>264</v>
      </c>
      <c r="O1831" s="530">
        <v>540936</v>
      </c>
      <c r="P1831" s="544">
        <v>0.90455104880136983</v>
      </c>
      <c r="Q1831" s="531">
        <v>2049</v>
      </c>
    </row>
    <row r="1832" spans="1:17" ht="14.4" customHeight="1" x14ac:dyDescent="0.3">
      <c r="A1832" s="525" t="s">
        <v>2812</v>
      </c>
      <c r="B1832" s="526" t="s">
        <v>2194</v>
      </c>
      <c r="C1832" s="526" t="s">
        <v>2175</v>
      </c>
      <c r="D1832" s="526" t="s">
        <v>2303</v>
      </c>
      <c r="E1832" s="526" t="s">
        <v>2304</v>
      </c>
      <c r="F1832" s="530"/>
      <c r="G1832" s="530"/>
      <c r="H1832" s="530"/>
      <c r="I1832" s="530"/>
      <c r="J1832" s="530">
        <v>1</v>
      </c>
      <c r="K1832" s="530">
        <v>2736</v>
      </c>
      <c r="L1832" s="530">
        <v>1</v>
      </c>
      <c r="M1832" s="530">
        <v>2736</v>
      </c>
      <c r="N1832" s="530">
        <v>1</v>
      </c>
      <c r="O1832" s="530">
        <v>2737</v>
      </c>
      <c r="P1832" s="544">
        <v>1.0003654970760234</v>
      </c>
      <c r="Q1832" s="531">
        <v>2737</v>
      </c>
    </row>
    <row r="1833" spans="1:17" ht="14.4" customHeight="1" x14ac:dyDescent="0.3">
      <c r="A1833" s="525" t="s">
        <v>2812</v>
      </c>
      <c r="B1833" s="526" t="s">
        <v>2194</v>
      </c>
      <c r="C1833" s="526" t="s">
        <v>2175</v>
      </c>
      <c r="D1833" s="526" t="s">
        <v>2305</v>
      </c>
      <c r="E1833" s="526" t="s">
        <v>2306</v>
      </c>
      <c r="F1833" s="530"/>
      <c r="G1833" s="530"/>
      <c r="H1833" s="530"/>
      <c r="I1833" s="530"/>
      <c r="J1833" s="530">
        <v>8</v>
      </c>
      <c r="K1833" s="530">
        <v>42152</v>
      </c>
      <c r="L1833" s="530">
        <v>1</v>
      </c>
      <c r="M1833" s="530">
        <v>5269</v>
      </c>
      <c r="N1833" s="530">
        <v>4</v>
      </c>
      <c r="O1833" s="530">
        <v>21076</v>
      </c>
      <c r="P1833" s="544">
        <v>0.5</v>
      </c>
      <c r="Q1833" s="531">
        <v>5269</v>
      </c>
    </row>
    <row r="1834" spans="1:17" ht="14.4" customHeight="1" x14ac:dyDescent="0.3">
      <c r="A1834" s="525" t="s">
        <v>2812</v>
      </c>
      <c r="B1834" s="526" t="s">
        <v>2194</v>
      </c>
      <c r="C1834" s="526" t="s">
        <v>2175</v>
      </c>
      <c r="D1834" s="526" t="s">
        <v>2313</v>
      </c>
      <c r="E1834" s="526" t="s">
        <v>2314</v>
      </c>
      <c r="F1834" s="530">
        <v>223</v>
      </c>
      <c r="G1834" s="530">
        <v>33673</v>
      </c>
      <c r="H1834" s="530">
        <v>0.87247052727037178</v>
      </c>
      <c r="I1834" s="530">
        <v>151</v>
      </c>
      <c r="J1834" s="530">
        <v>249</v>
      </c>
      <c r="K1834" s="530">
        <v>38595</v>
      </c>
      <c r="L1834" s="530">
        <v>1</v>
      </c>
      <c r="M1834" s="530">
        <v>155</v>
      </c>
      <c r="N1834" s="530">
        <v>260</v>
      </c>
      <c r="O1834" s="530">
        <v>40300</v>
      </c>
      <c r="P1834" s="544">
        <v>1.0441767068273093</v>
      </c>
      <c r="Q1834" s="531">
        <v>155</v>
      </c>
    </row>
    <row r="1835" spans="1:17" ht="14.4" customHeight="1" x14ac:dyDescent="0.3">
      <c r="A1835" s="525" t="s">
        <v>2812</v>
      </c>
      <c r="B1835" s="526" t="s">
        <v>2194</v>
      </c>
      <c r="C1835" s="526" t="s">
        <v>2175</v>
      </c>
      <c r="D1835" s="526" t="s">
        <v>2315</v>
      </c>
      <c r="E1835" s="526" t="s">
        <v>2316</v>
      </c>
      <c r="F1835" s="530">
        <v>229</v>
      </c>
      <c r="G1835" s="530">
        <v>44655</v>
      </c>
      <c r="H1835" s="530">
        <v>1.1054038666237591</v>
      </c>
      <c r="I1835" s="530">
        <v>195</v>
      </c>
      <c r="J1835" s="530">
        <v>203</v>
      </c>
      <c r="K1835" s="530">
        <v>40397</v>
      </c>
      <c r="L1835" s="530">
        <v>1</v>
      </c>
      <c r="M1835" s="530">
        <v>199</v>
      </c>
      <c r="N1835" s="530">
        <v>225</v>
      </c>
      <c r="O1835" s="530">
        <v>44775</v>
      </c>
      <c r="P1835" s="544">
        <v>1.1083743842364533</v>
      </c>
      <c r="Q1835" s="531">
        <v>199</v>
      </c>
    </row>
    <row r="1836" spans="1:17" ht="14.4" customHeight="1" x14ac:dyDescent="0.3">
      <c r="A1836" s="525" t="s">
        <v>2812</v>
      </c>
      <c r="B1836" s="526" t="s">
        <v>2194</v>
      </c>
      <c r="C1836" s="526" t="s">
        <v>2175</v>
      </c>
      <c r="D1836" s="526" t="s">
        <v>2317</v>
      </c>
      <c r="E1836" s="526" t="s">
        <v>2318</v>
      </c>
      <c r="F1836" s="530">
        <v>2679</v>
      </c>
      <c r="G1836" s="530">
        <v>535800</v>
      </c>
      <c r="H1836" s="530">
        <v>0.91642379212675995</v>
      </c>
      <c r="I1836" s="530">
        <v>200</v>
      </c>
      <c r="J1836" s="530">
        <v>2866</v>
      </c>
      <c r="K1836" s="530">
        <v>584664</v>
      </c>
      <c r="L1836" s="530">
        <v>1</v>
      </c>
      <c r="M1836" s="530">
        <v>204</v>
      </c>
      <c r="N1836" s="530">
        <v>2887</v>
      </c>
      <c r="O1836" s="530">
        <v>588948</v>
      </c>
      <c r="P1836" s="544">
        <v>1.0073272854152129</v>
      </c>
      <c r="Q1836" s="531">
        <v>204</v>
      </c>
    </row>
    <row r="1837" spans="1:17" ht="14.4" customHeight="1" x14ac:dyDescent="0.3">
      <c r="A1837" s="525" t="s">
        <v>2812</v>
      </c>
      <c r="B1837" s="526" t="s">
        <v>2194</v>
      </c>
      <c r="C1837" s="526" t="s">
        <v>2175</v>
      </c>
      <c r="D1837" s="526" t="s">
        <v>2323</v>
      </c>
      <c r="E1837" s="526" t="s">
        <v>2324</v>
      </c>
      <c r="F1837" s="530">
        <v>49</v>
      </c>
      <c r="G1837" s="530">
        <v>7791</v>
      </c>
      <c r="H1837" s="530">
        <v>0.83855343881175326</v>
      </c>
      <c r="I1837" s="530">
        <v>159</v>
      </c>
      <c r="J1837" s="530">
        <v>57</v>
      </c>
      <c r="K1837" s="530">
        <v>9291</v>
      </c>
      <c r="L1837" s="530">
        <v>1</v>
      </c>
      <c r="M1837" s="530">
        <v>163</v>
      </c>
      <c r="N1837" s="530">
        <v>39</v>
      </c>
      <c r="O1837" s="530">
        <v>6357</v>
      </c>
      <c r="P1837" s="544">
        <v>0.68421052631578949</v>
      </c>
      <c r="Q1837" s="531">
        <v>163</v>
      </c>
    </row>
    <row r="1838" spans="1:17" ht="14.4" customHeight="1" x14ac:dyDescent="0.3">
      <c r="A1838" s="525" t="s">
        <v>2812</v>
      </c>
      <c r="B1838" s="526" t="s">
        <v>2194</v>
      </c>
      <c r="C1838" s="526" t="s">
        <v>2175</v>
      </c>
      <c r="D1838" s="526" t="s">
        <v>2327</v>
      </c>
      <c r="E1838" s="526" t="s">
        <v>2328</v>
      </c>
      <c r="F1838" s="530">
        <v>241</v>
      </c>
      <c r="G1838" s="530">
        <v>511643</v>
      </c>
      <c r="H1838" s="530">
        <v>0.99803180325054808</v>
      </c>
      <c r="I1838" s="530">
        <v>2123</v>
      </c>
      <c r="J1838" s="530">
        <v>238</v>
      </c>
      <c r="K1838" s="530">
        <v>512652</v>
      </c>
      <c r="L1838" s="530">
        <v>1</v>
      </c>
      <c r="M1838" s="530">
        <v>2154</v>
      </c>
      <c r="N1838" s="530">
        <v>231</v>
      </c>
      <c r="O1838" s="530">
        <v>497805</v>
      </c>
      <c r="P1838" s="544">
        <v>0.97103883336064234</v>
      </c>
      <c r="Q1838" s="531">
        <v>2155</v>
      </c>
    </row>
    <row r="1839" spans="1:17" ht="14.4" customHeight="1" x14ac:dyDescent="0.3">
      <c r="A1839" s="525" t="s">
        <v>2812</v>
      </c>
      <c r="B1839" s="526" t="s">
        <v>2194</v>
      </c>
      <c r="C1839" s="526" t="s">
        <v>2175</v>
      </c>
      <c r="D1839" s="526" t="s">
        <v>2524</v>
      </c>
      <c r="E1839" s="526" t="s">
        <v>2513</v>
      </c>
      <c r="F1839" s="530">
        <v>20</v>
      </c>
      <c r="G1839" s="530">
        <v>37380</v>
      </c>
      <c r="H1839" s="530">
        <v>1.6498940677966101</v>
      </c>
      <c r="I1839" s="530">
        <v>1869</v>
      </c>
      <c r="J1839" s="530">
        <v>12</v>
      </c>
      <c r="K1839" s="530">
        <v>22656</v>
      </c>
      <c r="L1839" s="530">
        <v>1</v>
      </c>
      <c r="M1839" s="530">
        <v>1888</v>
      </c>
      <c r="N1839" s="530">
        <v>2</v>
      </c>
      <c r="O1839" s="530">
        <v>3778</v>
      </c>
      <c r="P1839" s="544">
        <v>0.16675494350282485</v>
      </c>
      <c r="Q1839" s="531">
        <v>1889</v>
      </c>
    </row>
    <row r="1840" spans="1:17" ht="14.4" customHeight="1" x14ac:dyDescent="0.3">
      <c r="A1840" s="525" t="s">
        <v>2812</v>
      </c>
      <c r="B1840" s="526" t="s">
        <v>2194</v>
      </c>
      <c r="C1840" s="526" t="s">
        <v>2175</v>
      </c>
      <c r="D1840" s="526" t="s">
        <v>2329</v>
      </c>
      <c r="E1840" s="526" t="s">
        <v>2330</v>
      </c>
      <c r="F1840" s="530">
        <v>3</v>
      </c>
      <c r="G1840" s="530">
        <v>477</v>
      </c>
      <c r="H1840" s="530">
        <v>0.48773006134969327</v>
      </c>
      <c r="I1840" s="530">
        <v>159</v>
      </c>
      <c r="J1840" s="530">
        <v>6</v>
      </c>
      <c r="K1840" s="530">
        <v>978</v>
      </c>
      <c r="L1840" s="530">
        <v>1</v>
      </c>
      <c r="M1840" s="530">
        <v>163</v>
      </c>
      <c r="N1840" s="530">
        <v>3</v>
      </c>
      <c r="O1840" s="530">
        <v>489</v>
      </c>
      <c r="P1840" s="544">
        <v>0.5</v>
      </c>
      <c r="Q1840" s="531">
        <v>163</v>
      </c>
    </row>
    <row r="1841" spans="1:17" ht="14.4" customHeight="1" x14ac:dyDescent="0.3">
      <c r="A1841" s="525" t="s">
        <v>2812</v>
      </c>
      <c r="B1841" s="526" t="s">
        <v>2194</v>
      </c>
      <c r="C1841" s="526" t="s">
        <v>2175</v>
      </c>
      <c r="D1841" s="526" t="s">
        <v>2335</v>
      </c>
      <c r="E1841" s="526" t="s">
        <v>2336</v>
      </c>
      <c r="F1841" s="530">
        <v>10</v>
      </c>
      <c r="G1841" s="530">
        <v>83990</v>
      </c>
      <c r="H1841" s="530">
        <v>1.4184385185685575</v>
      </c>
      <c r="I1841" s="530">
        <v>8399</v>
      </c>
      <c r="J1841" s="530">
        <v>7</v>
      </c>
      <c r="K1841" s="530">
        <v>59213</v>
      </c>
      <c r="L1841" s="530">
        <v>1</v>
      </c>
      <c r="M1841" s="530">
        <v>8459</v>
      </c>
      <c r="N1841" s="530">
        <v>2</v>
      </c>
      <c r="O1841" s="530">
        <v>16920</v>
      </c>
      <c r="P1841" s="544">
        <v>0.28574806208096193</v>
      </c>
      <c r="Q1841" s="531">
        <v>8460</v>
      </c>
    </row>
    <row r="1842" spans="1:17" ht="14.4" customHeight="1" x14ac:dyDescent="0.3">
      <c r="A1842" s="525" t="s">
        <v>2812</v>
      </c>
      <c r="B1842" s="526" t="s">
        <v>2194</v>
      </c>
      <c r="C1842" s="526" t="s">
        <v>2175</v>
      </c>
      <c r="D1842" s="526" t="s">
        <v>2339</v>
      </c>
      <c r="E1842" s="526" t="s">
        <v>2340</v>
      </c>
      <c r="F1842" s="530"/>
      <c r="G1842" s="530"/>
      <c r="H1842" s="530"/>
      <c r="I1842" s="530"/>
      <c r="J1842" s="530"/>
      <c r="K1842" s="530"/>
      <c r="L1842" s="530"/>
      <c r="M1842" s="530"/>
      <c r="N1842" s="530">
        <v>3</v>
      </c>
      <c r="O1842" s="530">
        <v>6159</v>
      </c>
      <c r="P1842" s="544"/>
      <c r="Q1842" s="531">
        <v>2053</v>
      </c>
    </row>
    <row r="1843" spans="1:17" ht="14.4" customHeight="1" x14ac:dyDescent="0.3">
      <c r="A1843" s="525" t="s">
        <v>2812</v>
      </c>
      <c r="B1843" s="526" t="s">
        <v>2194</v>
      </c>
      <c r="C1843" s="526" t="s">
        <v>2175</v>
      </c>
      <c r="D1843" s="526" t="s">
        <v>2341</v>
      </c>
      <c r="E1843" s="526" t="s">
        <v>2342</v>
      </c>
      <c r="F1843" s="530">
        <v>9</v>
      </c>
      <c r="G1843" s="530">
        <v>2511</v>
      </c>
      <c r="H1843" s="530">
        <v>0.31688541140837961</v>
      </c>
      <c r="I1843" s="530">
        <v>279</v>
      </c>
      <c r="J1843" s="530">
        <v>28</v>
      </c>
      <c r="K1843" s="530">
        <v>7924</v>
      </c>
      <c r="L1843" s="530">
        <v>1</v>
      </c>
      <c r="M1843" s="530">
        <v>283</v>
      </c>
      <c r="N1843" s="530">
        <v>27</v>
      </c>
      <c r="O1843" s="530">
        <v>7641</v>
      </c>
      <c r="P1843" s="544">
        <v>0.9642857142857143</v>
      </c>
      <c r="Q1843" s="531">
        <v>283</v>
      </c>
    </row>
    <row r="1844" spans="1:17" ht="14.4" customHeight="1" x14ac:dyDescent="0.3">
      <c r="A1844" s="525" t="s">
        <v>2813</v>
      </c>
      <c r="B1844" s="526" t="s">
        <v>2194</v>
      </c>
      <c r="C1844" s="526" t="s">
        <v>2164</v>
      </c>
      <c r="D1844" s="526" t="s">
        <v>2195</v>
      </c>
      <c r="E1844" s="526" t="s">
        <v>603</v>
      </c>
      <c r="F1844" s="530">
        <v>1</v>
      </c>
      <c r="G1844" s="530">
        <v>1711.26</v>
      </c>
      <c r="H1844" s="530">
        <v>0.49999853909242581</v>
      </c>
      <c r="I1844" s="530">
        <v>1711.26</v>
      </c>
      <c r="J1844" s="530">
        <v>2</v>
      </c>
      <c r="K1844" s="530">
        <v>3422.5299999999997</v>
      </c>
      <c r="L1844" s="530">
        <v>1</v>
      </c>
      <c r="M1844" s="530">
        <v>1711.2649999999999</v>
      </c>
      <c r="N1844" s="530">
        <v>0.5</v>
      </c>
      <c r="O1844" s="530">
        <v>855.63</v>
      </c>
      <c r="P1844" s="544">
        <v>0.2499992695462129</v>
      </c>
      <c r="Q1844" s="531">
        <v>1711.26</v>
      </c>
    </row>
    <row r="1845" spans="1:17" ht="14.4" customHeight="1" x14ac:dyDescent="0.3">
      <c r="A1845" s="525" t="s">
        <v>2813</v>
      </c>
      <c r="B1845" s="526" t="s">
        <v>2194</v>
      </c>
      <c r="C1845" s="526" t="s">
        <v>2164</v>
      </c>
      <c r="D1845" s="526" t="s">
        <v>2196</v>
      </c>
      <c r="E1845" s="526" t="s">
        <v>690</v>
      </c>
      <c r="F1845" s="530">
        <v>1.4400000000000002</v>
      </c>
      <c r="G1845" s="530">
        <v>3679.63</v>
      </c>
      <c r="H1845" s="530">
        <v>0.49955266534072779</v>
      </c>
      <c r="I1845" s="530">
        <v>2555.2986111111109</v>
      </c>
      <c r="J1845" s="530">
        <v>2.72</v>
      </c>
      <c r="K1845" s="530">
        <v>7365.85</v>
      </c>
      <c r="L1845" s="530">
        <v>1</v>
      </c>
      <c r="M1845" s="530">
        <v>2708.0330882352941</v>
      </c>
      <c r="N1845" s="530">
        <v>0.34</v>
      </c>
      <c r="O1845" s="530">
        <v>920.73</v>
      </c>
      <c r="P1845" s="544">
        <v>0.12499983029792895</v>
      </c>
      <c r="Q1845" s="531">
        <v>2708.0294117647059</v>
      </c>
    </row>
    <row r="1846" spans="1:17" ht="14.4" customHeight="1" x14ac:dyDescent="0.3">
      <c r="A1846" s="525" t="s">
        <v>2813</v>
      </c>
      <c r="B1846" s="526" t="s">
        <v>2194</v>
      </c>
      <c r="C1846" s="526" t="s">
        <v>2164</v>
      </c>
      <c r="D1846" s="526" t="s">
        <v>2197</v>
      </c>
      <c r="E1846" s="526" t="s">
        <v>690</v>
      </c>
      <c r="F1846" s="530">
        <v>0.60000000000000009</v>
      </c>
      <c r="G1846" s="530">
        <v>3832.9500000000003</v>
      </c>
      <c r="H1846" s="530"/>
      <c r="I1846" s="530">
        <v>6388.2499999999991</v>
      </c>
      <c r="J1846" s="530"/>
      <c r="K1846" s="530"/>
      <c r="L1846" s="530"/>
      <c r="M1846" s="530"/>
      <c r="N1846" s="530">
        <v>0.60000000000000009</v>
      </c>
      <c r="O1846" s="530">
        <v>4062.06</v>
      </c>
      <c r="P1846" s="544"/>
      <c r="Q1846" s="531">
        <v>6770.0999999999985</v>
      </c>
    </row>
    <row r="1847" spans="1:17" ht="14.4" customHeight="1" x14ac:dyDescent="0.3">
      <c r="A1847" s="525" t="s">
        <v>2813</v>
      </c>
      <c r="B1847" s="526" t="s">
        <v>2194</v>
      </c>
      <c r="C1847" s="526" t="s">
        <v>2164</v>
      </c>
      <c r="D1847" s="526" t="s">
        <v>2198</v>
      </c>
      <c r="E1847" s="526" t="s">
        <v>633</v>
      </c>
      <c r="F1847" s="530">
        <v>0.08</v>
      </c>
      <c r="G1847" s="530">
        <v>395.5</v>
      </c>
      <c r="H1847" s="530">
        <v>1.1428653990637461</v>
      </c>
      <c r="I1847" s="530">
        <v>4943.75</v>
      </c>
      <c r="J1847" s="530">
        <v>7.0000000000000007E-2</v>
      </c>
      <c r="K1847" s="530">
        <v>346.06</v>
      </c>
      <c r="L1847" s="530">
        <v>1</v>
      </c>
      <c r="M1847" s="530">
        <v>4943.7142857142853</v>
      </c>
      <c r="N1847" s="530"/>
      <c r="O1847" s="530"/>
      <c r="P1847" s="544"/>
      <c r="Q1847" s="531"/>
    </row>
    <row r="1848" spans="1:17" ht="14.4" customHeight="1" x14ac:dyDescent="0.3">
      <c r="A1848" s="525" t="s">
        <v>2813</v>
      </c>
      <c r="B1848" s="526" t="s">
        <v>2194</v>
      </c>
      <c r="C1848" s="526" t="s">
        <v>2164</v>
      </c>
      <c r="D1848" s="526" t="s">
        <v>2199</v>
      </c>
      <c r="E1848" s="526" t="s">
        <v>597</v>
      </c>
      <c r="F1848" s="530">
        <v>1.7</v>
      </c>
      <c r="G1848" s="530">
        <v>1617.27</v>
      </c>
      <c r="H1848" s="530">
        <v>0.25547634355436694</v>
      </c>
      <c r="I1848" s="530">
        <v>951.33529411764709</v>
      </c>
      <c r="J1848" s="530">
        <v>6.3</v>
      </c>
      <c r="K1848" s="530">
        <v>6330.41</v>
      </c>
      <c r="L1848" s="530">
        <v>1</v>
      </c>
      <c r="M1848" s="530">
        <v>1004.8269841269841</v>
      </c>
      <c r="N1848" s="530">
        <v>1.4</v>
      </c>
      <c r="O1848" s="530">
        <v>1406.76</v>
      </c>
      <c r="P1848" s="544">
        <v>0.22222257326144754</v>
      </c>
      <c r="Q1848" s="531">
        <v>1004.8285714285715</v>
      </c>
    </row>
    <row r="1849" spans="1:17" ht="14.4" customHeight="1" x14ac:dyDescent="0.3">
      <c r="A1849" s="525" t="s">
        <v>2813</v>
      </c>
      <c r="B1849" s="526" t="s">
        <v>2194</v>
      </c>
      <c r="C1849" s="526" t="s">
        <v>2164</v>
      </c>
      <c r="D1849" s="526" t="s">
        <v>2200</v>
      </c>
      <c r="E1849" s="526" t="s">
        <v>633</v>
      </c>
      <c r="F1849" s="530">
        <v>1.1400000000000003</v>
      </c>
      <c r="G1849" s="530">
        <v>11271.81</v>
      </c>
      <c r="H1849" s="530">
        <v>2.8499935525141398</v>
      </c>
      <c r="I1849" s="530">
        <v>9887.5526315789448</v>
      </c>
      <c r="J1849" s="530">
        <v>0.39999999999999997</v>
      </c>
      <c r="K1849" s="530">
        <v>3955.03</v>
      </c>
      <c r="L1849" s="530">
        <v>1</v>
      </c>
      <c r="M1849" s="530">
        <v>9887.5750000000007</v>
      </c>
      <c r="N1849" s="530">
        <v>0.43</v>
      </c>
      <c r="O1849" s="530">
        <v>4251.7</v>
      </c>
      <c r="P1849" s="544">
        <v>1.0750108090204118</v>
      </c>
      <c r="Q1849" s="531">
        <v>9887.6744186046508</v>
      </c>
    </row>
    <row r="1850" spans="1:17" ht="14.4" customHeight="1" x14ac:dyDescent="0.3">
      <c r="A1850" s="525" t="s">
        <v>2813</v>
      </c>
      <c r="B1850" s="526" t="s">
        <v>2194</v>
      </c>
      <c r="C1850" s="526" t="s">
        <v>2164</v>
      </c>
      <c r="D1850" s="526" t="s">
        <v>2201</v>
      </c>
      <c r="E1850" s="526" t="s">
        <v>2202</v>
      </c>
      <c r="F1850" s="530">
        <v>0.04</v>
      </c>
      <c r="G1850" s="530">
        <v>187.01</v>
      </c>
      <c r="H1850" s="530"/>
      <c r="I1850" s="530">
        <v>4675.25</v>
      </c>
      <c r="J1850" s="530"/>
      <c r="K1850" s="530"/>
      <c r="L1850" s="530"/>
      <c r="M1850" s="530"/>
      <c r="N1850" s="530"/>
      <c r="O1850" s="530"/>
      <c r="P1850" s="544"/>
      <c r="Q1850" s="531"/>
    </row>
    <row r="1851" spans="1:17" ht="14.4" customHeight="1" x14ac:dyDescent="0.3">
      <c r="A1851" s="525" t="s">
        <v>2813</v>
      </c>
      <c r="B1851" s="526" t="s">
        <v>2194</v>
      </c>
      <c r="C1851" s="526" t="s">
        <v>2164</v>
      </c>
      <c r="D1851" s="526" t="s">
        <v>2204</v>
      </c>
      <c r="E1851" s="526" t="s">
        <v>592</v>
      </c>
      <c r="F1851" s="530">
        <v>10.5</v>
      </c>
      <c r="G1851" s="530">
        <v>9794.6099999999988</v>
      </c>
      <c r="H1851" s="530">
        <v>2.0999999999999996</v>
      </c>
      <c r="I1851" s="530">
        <v>932.81999999999994</v>
      </c>
      <c r="J1851" s="530">
        <v>5</v>
      </c>
      <c r="K1851" s="530">
        <v>4664.1000000000004</v>
      </c>
      <c r="L1851" s="530">
        <v>1</v>
      </c>
      <c r="M1851" s="530">
        <v>932.82</v>
      </c>
      <c r="N1851" s="530">
        <v>8</v>
      </c>
      <c r="O1851" s="530">
        <v>6747.68</v>
      </c>
      <c r="P1851" s="544">
        <v>1.4467271284920993</v>
      </c>
      <c r="Q1851" s="531">
        <v>843.46</v>
      </c>
    </row>
    <row r="1852" spans="1:17" ht="14.4" customHeight="1" x14ac:dyDescent="0.3">
      <c r="A1852" s="525" t="s">
        <v>2813</v>
      </c>
      <c r="B1852" s="526" t="s">
        <v>2194</v>
      </c>
      <c r="C1852" s="526" t="s">
        <v>2164</v>
      </c>
      <c r="D1852" s="526" t="s">
        <v>2205</v>
      </c>
      <c r="E1852" s="526" t="s">
        <v>592</v>
      </c>
      <c r="F1852" s="530"/>
      <c r="G1852" s="530"/>
      <c r="H1852" s="530"/>
      <c r="I1852" s="530"/>
      <c r="J1852" s="530"/>
      <c r="K1852" s="530"/>
      <c r="L1852" s="530"/>
      <c r="M1852" s="530"/>
      <c r="N1852" s="530">
        <v>1</v>
      </c>
      <c r="O1852" s="530">
        <v>1686.92</v>
      </c>
      <c r="P1852" s="544"/>
      <c r="Q1852" s="531">
        <v>1686.92</v>
      </c>
    </row>
    <row r="1853" spans="1:17" ht="14.4" customHeight="1" x14ac:dyDescent="0.3">
      <c r="A1853" s="525" t="s">
        <v>2813</v>
      </c>
      <c r="B1853" s="526" t="s">
        <v>2194</v>
      </c>
      <c r="C1853" s="526" t="s">
        <v>2164</v>
      </c>
      <c r="D1853" s="526" t="s">
        <v>2207</v>
      </c>
      <c r="E1853" s="526" t="s">
        <v>607</v>
      </c>
      <c r="F1853" s="530">
        <v>0.1</v>
      </c>
      <c r="G1853" s="530">
        <v>885.4</v>
      </c>
      <c r="H1853" s="530">
        <v>1.4285714285714286</v>
      </c>
      <c r="I1853" s="530">
        <v>8854</v>
      </c>
      <c r="J1853" s="530">
        <v>7.0000000000000007E-2</v>
      </c>
      <c r="K1853" s="530">
        <v>619.78</v>
      </c>
      <c r="L1853" s="530">
        <v>1</v>
      </c>
      <c r="M1853" s="530">
        <v>8853.9999999999982</v>
      </c>
      <c r="N1853" s="530"/>
      <c r="O1853" s="530"/>
      <c r="P1853" s="544"/>
      <c r="Q1853" s="531"/>
    </row>
    <row r="1854" spans="1:17" ht="14.4" customHeight="1" x14ac:dyDescent="0.3">
      <c r="A1854" s="525" t="s">
        <v>2813</v>
      </c>
      <c r="B1854" s="526" t="s">
        <v>2194</v>
      </c>
      <c r="C1854" s="526" t="s">
        <v>2164</v>
      </c>
      <c r="D1854" s="526" t="s">
        <v>2208</v>
      </c>
      <c r="E1854" s="526" t="s">
        <v>675</v>
      </c>
      <c r="F1854" s="530">
        <v>0.79999999999999993</v>
      </c>
      <c r="G1854" s="530">
        <v>1559.4400000000003</v>
      </c>
      <c r="H1854" s="530">
        <v>1.8823586215221202</v>
      </c>
      <c r="I1854" s="530">
        <v>1949.3000000000004</v>
      </c>
      <c r="J1854" s="530">
        <v>0.43000000000000005</v>
      </c>
      <c r="K1854" s="530">
        <v>828.44999999999993</v>
      </c>
      <c r="L1854" s="530">
        <v>1</v>
      </c>
      <c r="M1854" s="530">
        <v>1926.6279069767438</v>
      </c>
      <c r="N1854" s="530">
        <v>0.4</v>
      </c>
      <c r="O1854" s="530">
        <v>779.72</v>
      </c>
      <c r="P1854" s="544">
        <v>0.94117931076105987</v>
      </c>
      <c r="Q1854" s="531">
        <v>1949.3</v>
      </c>
    </row>
    <row r="1855" spans="1:17" ht="14.4" customHeight="1" x14ac:dyDescent="0.3">
      <c r="A1855" s="525" t="s">
        <v>2813</v>
      </c>
      <c r="B1855" s="526" t="s">
        <v>2194</v>
      </c>
      <c r="C1855" s="526" t="s">
        <v>2164</v>
      </c>
      <c r="D1855" s="526" t="s">
        <v>2209</v>
      </c>
      <c r="E1855" s="526" t="s">
        <v>607</v>
      </c>
      <c r="F1855" s="530">
        <v>4.3500000000000005</v>
      </c>
      <c r="G1855" s="530">
        <v>7702.98</v>
      </c>
      <c r="H1855" s="530">
        <v>1.2988840663287502</v>
      </c>
      <c r="I1855" s="530">
        <v>1770.7999999999997</v>
      </c>
      <c r="J1855" s="530">
        <v>3.3000000000000003</v>
      </c>
      <c r="K1855" s="530">
        <v>5930.46</v>
      </c>
      <c r="L1855" s="530">
        <v>1</v>
      </c>
      <c r="M1855" s="530">
        <v>1797.1090909090908</v>
      </c>
      <c r="N1855" s="530">
        <v>2.75</v>
      </c>
      <c r="O1855" s="530">
        <v>5002.3600000000006</v>
      </c>
      <c r="P1855" s="544">
        <v>0.84350286487051607</v>
      </c>
      <c r="Q1855" s="531">
        <v>1819.0400000000002</v>
      </c>
    </row>
    <row r="1856" spans="1:17" ht="14.4" customHeight="1" x14ac:dyDescent="0.3">
      <c r="A1856" s="525" t="s">
        <v>2813</v>
      </c>
      <c r="B1856" s="526" t="s">
        <v>2194</v>
      </c>
      <c r="C1856" s="526" t="s">
        <v>2164</v>
      </c>
      <c r="D1856" s="526" t="s">
        <v>2210</v>
      </c>
      <c r="E1856" s="526" t="s">
        <v>599</v>
      </c>
      <c r="F1856" s="530">
        <v>0.15</v>
      </c>
      <c r="G1856" s="530">
        <v>77.64</v>
      </c>
      <c r="H1856" s="530">
        <v>0.75</v>
      </c>
      <c r="I1856" s="530">
        <v>517.6</v>
      </c>
      <c r="J1856" s="530">
        <v>0.2</v>
      </c>
      <c r="K1856" s="530">
        <v>103.52</v>
      </c>
      <c r="L1856" s="530">
        <v>1</v>
      </c>
      <c r="M1856" s="530">
        <v>517.59999999999991</v>
      </c>
      <c r="N1856" s="530"/>
      <c r="O1856" s="530"/>
      <c r="P1856" s="544"/>
      <c r="Q1856" s="531"/>
    </row>
    <row r="1857" spans="1:17" ht="14.4" customHeight="1" x14ac:dyDescent="0.3">
      <c r="A1857" s="525" t="s">
        <v>2813</v>
      </c>
      <c r="B1857" s="526" t="s">
        <v>2194</v>
      </c>
      <c r="C1857" s="526" t="s">
        <v>2164</v>
      </c>
      <c r="D1857" s="526" t="s">
        <v>2211</v>
      </c>
      <c r="E1857" s="526" t="s">
        <v>601</v>
      </c>
      <c r="F1857" s="530">
        <v>0.05</v>
      </c>
      <c r="G1857" s="530">
        <v>45.19</v>
      </c>
      <c r="H1857" s="530">
        <v>1</v>
      </c>
      <c r="I1857" s="530">
        <v>903.8</v>
      </c>
      <c r="J1857" s="530">
        <v>0.05</v>
      </c>
      <c r="K1857" s="530">
        <v>45.19</v>
      </c>
      <c r="L1857" s="530">
        <v>1</v>
      </c>
      <c r="M1857" s="530">
        <v>903.8</v>
      </c>
      <c r="N1857" s="530">
        <v>0.2</v>
      </c>
      <c r="O1857" s="530">
        <v>180.76</v>
      </c>
      <c r="P1857" s="544">
        <v>4</v>
      </c>
      <c r="Q1857" s="531">
        <v>903.8</v>
      </c>
    </row>
    <row r="1858" spans="1:17" ht="14.4" customHeight="1" x14ac:dyDescent="0.3">
      <c r="A1858" s="525" t="s">
        <v>2813</v>
      </c>
      <c r="B1858" s="526" t="s">
        <v>2194</v>
      </c>
      <c r="C1858" s="526" t="s">
        <v>2164</v>
      </c>
      <c r="D1858" s="526" t="s">
        <v>2212</v>
      </c>
      <c r="E1858" s="526" t="s">
        <v>607</v>
      </c>
      <c r="F1858" s="530">
        <v>0.31000000000000005</v>
      </c>
      <c r="G1858" s="530">
        <v>10553.999999999998</v>
      </c>
      <c r="H1858" s="530">
        <v>2.9830244034799116</v>
      </c>
      <c r="I1858" s="530">
        <v>34045.161290322569</v>
      </c>
      <c r="J1858" s="530">
        <v>0.12</v>
      </c>
      <c r="K1858" s="530">
        <v>3538.0200000000004</v>
      </c>
      <c r="L1858" s="530">
        <v>1</v>
      </c>
      <c r="M1858" s="530">
        <v>29483.500000000004</v>
      </c>
      <c r="N1858" s="530">
        <v>0.18000000000000002</v>
      </c>
      <c r="O1858" s="530">
        <v>6184.7</v>
      </c>
      <c r="P1858" s="544">
        <v>1.7480681285012518</v>
      </c>
      <c r="Q1858" s="531">
        <v>34359.444444444438</v>
      </c>
    </row>
    <row r="1859" spans="1:17" ht="14.4" customHeight="1" x14ac:dyDescent="0.3">
      <c r="A1859" s="525" t="s">
        <v>2813</v>
      </c>
      <c r="B1859" s="526" t="s">
        <v>2194</v>
      </c>
      <c r="C1859" s="526" t="s">
        <v>2166</v>
      </c>
      <c r="D1859" s="526" t="s">
        <v>2385</v>
      </c>
      <c r="E1859" s="526" t="s">
        <v>2386</v>
      </c>
      <c r="F1859" s="530">
        <v>1</v>
      </c>
      <c r="G1859" s="530">
        <v>972.32</v>
      </c>
      <c r="H1859" s="530"/>
      <c r="I1859" s="530">
        <v>972.32</v>
      </c>
      <c r="J1859" s="530"/>
      <c r="K1859" s="530"/>
      <c r="L1859" s="530"/>
      <c r="M1859" s="530"/>
      <c r="N1859" s="530"/>
      <c r="O1859" s="530"/>
      <c r="P1859" s="544"/>
      <c r="Q1859" s="531"/>
    </row>
    <row r="1860" spans="1:17" ht="14.4" customHeight="1" x14ac:dyDescent="0.3">
      <c r="A1860" s="525" t="s">
        <v>2813</v>
      </c>
      <c r="B1860" s="526" t="s">
        <v>2194</v>
      </c>
      <c r="C1860" s="526" t="s">
        <v>2166</v>
      </c>
      <c r="D1860" s="526" t="s">
        <v>2388</v>
      </c>
      <c r="E1860" s="526" t="s">
        <v>2386</v>
      </c>
      <c r="F1860" s="530">
        <v>1</v>
      </c>
      <c r="G1860" s="530">
        <v>1707.31</v>
      </c>
      <c r="H1860" s="530">
        <v>0.33333333333333331</v>
      </c>
      <c r="I1860" s="530">
        <v>1707.31</v>
      </c>
      <c r="J1860" s="530">
        <v>3</v>
      </c>
      <c r="K1860" s="530">
        <v>5121.93</v>
      </c>
      <c r="L1860" s="530">
        <v>1</v>
      </c>
      <c r="M1860" s="530">
        <v>1707.3100000000002</v>
      </c>
      <c r="N1860" s="530">
        <v>1</v>
      </c>
      <c r="O1860" s="530">
        <v>1707.31</v>
      </c>
      <c r="P1860" s="544">
        <v>0.33333333333333331</v>
      </c>
      <c r="Q1860" s="531">
        <v>1707.31</v>
      </c>
    </row>
    <row r="1861" spans="1:17" ht="14.4" customHeight="1" x14ac:dyDescent="0.3">
      <c r="A1861" s="525" t="s">
        <v>2813</v>
      </c>
      <c r="B1861" s="526" t="s">
        <v>2194</v>
      </c>
      <c r="C1861" s="526" t="s">
        <v>2166</v>
      </c>
      <c r="D1861" s="526" t="s">
        <v>2425</v>
      </c>
      <c r="E1861" s="526" t="s">
        <v>2426</v>
      </c>
      <c r="F1861" s="530">
        <v>1</v>
      </c>
      <c r="G1861" s="530">
        <v>5259.23</v>
      </c>
      <c r="H1861" s="530"/>
      <c r="I1861" s="530">
        <v>5259.23</v>
      </c>
      <c r="J1861" s="530"/>
      <c r="K1861" s="530"/>
      <c r="L1861" s="530"/>
      <c r="M1861" s="530"/>
      <c r="N1861" s="530"/>
      <c r="O1861" s="530"/>
      <c r="P1861" s="544"/>
      <c r="Q1861" s="531"/>
    </row>
    <row r="1862" spans="1:17" ht="14.4" customHeight="1" x14ac:dyDescent="0.3">
      <c r="A1862" s="525" t="s">
        <v>2813</v>
      </c>
      <c r="B1862" s="526" t="s">
        <v>2194</v>
      </c>
      <c r="C1862" s="526" t="s">
        <v>2166</v>
      </c>
      <c r="D1862" s="526" t="s">
        <v>2429</v>
      </c>
      <c r="E1862" s="526" t="s">
        <v>2430</v>
      </c>
      <c r="F1862" s="530"/>
      <c r="G1862" s="530"/>
      <c r="H1862" s="530"/>
      <c r="I1862" s="530"/>
      <c r="J1862" s="530"/>
      <c r="K1862" s="530"/>
      <c r="L1862" s="530"/>
      <c r="M1862" s="530"/>
      <c r="N1862" s="530">
        <v>2</v>
      </c>
      <c r="O1862" s="530">
        <v>1211.3</v>
      </c>
      <c r="P1862" s="544"/>
      <c r="Q1862" s="531">
        <v>605.65</v>
      </c>
    </row>
    <row r="1863" spans="1:17" ht="14.4" customHeight="1" x14ac:dyDescent="0.3">
      <c r="A1863" s="525" t="s">
        <v>2813</v>
      </c>
      <c r="B1863" s="526" t="s">
        <v>2194</v>
      </c>
      <c r="C1863" s="526" t="s">
        <v>2166</v>
      </c>
      <c r="D1863" s="526" t="s">
        <v>2433</v>
      </c>
      <c r="E1863" s="526" t="s">
        <v>2434</v>
      </c>
      <c r="F1863" s="530">
        <v>1</v>
      </c>
      <c r="G1863" s="530">
        <v>18223.11</v>
      </c>
      <c r="H1863" s="530">
        <v>0.33333333333333331</v>
      </c>
      <c r="I1863" s="530">
        <v>18223.11</v>
      </c>
      <c r="J1863" s="530">
        <v>3</v>
      </c>
      <c r="K1863" s="530">
        <v>54669.33</v>
      </c>
      <c r="L1863" s="530">
        <v>1</v>
      </c>
      <c r="M1863" s="530">
        <v>18223.11</v>
      </c>
      <c r="N1863" s="530">
        <v>1</v>
      </c>
      <c r="O1863" s="530">
        <v>15489.6</v>
      </c>
      <c r="P1863" s="544">
        <v>0.28333253764039179</v>
      </c>
      <c r="Q1863" s="531">
        <v>15489.6</v>
      </c>
    </row>
    <row r="1864" spans="1:17" ht="14.4" customHeight="1" x14ac:dyDescent="0.3">
      <c r="A1864" s="525" t="s">
        <v>2813</v>
      </c>
      <c r="B1864" s="526" t="s">
        <v>2194</v>
      </c>
      <c r="C1864" s="526" t="s">
        <v>2166</v>
      </c>
      <c r="D1864" s="526" t="s">
        <v>2437</v>
      </c>
      <c r="E1864" s="526" t="s">
        <v>2436</v>
      </c>
      <c r="F1864" s="530">
        <v>1</v>
      </c>
      <c r="G1864" s="530">
        <v>888.06</v>
      </c>
      <c r="H1864" s="530"/>
      <c r="I1864" s="530">
        <v>888.06</v>
      </c>
      <c r="J1864" s="530"/>
      <c r="K1864" s="530"/>
      <c r="L1864" s="530"/>
      <c r="M1864" s="530"/>
      <c r="N1864" s="530"/>
      <c r="O1864" s="530"/>
      <c r="P1864" s="544"/>
      <c r="Q1864" s="531"/>
    </row>
    <row r="1865" spans="1:17" ht="14.4" customHeight="1" x14ac:dyDescent="0.3">
      <c r="A1865" s="525" t="s">
        <v>2813</v>
      </c>
      <c r="B1865" s="526" t="s">
        <v>2194</v>
      </c>
      <c r="C1865" s="526" t="s">
        <v>2166</v>
      </c>
      <c r="D1865" s="526" t="s">
        <v>2448</v>
      </c>
      <c r="E1865" s="526" t="s">
        <v>2449</v>
      </c>
      <c r="F1865" s="530">
        <v>2</v>
      </c>
      <c r="G1865" s="530">
        <v>718.2</v>
      </c>
      <c r="H1865" s="530">
        <v>2</v>
      </c>
      <c r="I1865" s="530">
        <v>359.1</v>
      </c>
      <c r="J1865" s="530">
        <v>1</v>
      </c>
      <c r="K1865" s="530">
        <v>359.1</v>
      </c>
      <c r="L1865" s="530">
        <v>1</v>
      </c>
      <c r="M1865" s="530">
        <v>359.1</v>
      </c>
      <c r="N1865" s="530">
        <v>1</v>
      </c>
      <c r="O1865" s="530">
        <v>359.1</v>
      </c>
      <c r="P1865" s="544">
        <v>1</v>
      </c>
      <c r="Q1865" s="531">
        <v>359.1</v>
      </c>
    </row>
    <row r="1866" spans="1:17" ht="14.4" customHeight="1" x14ac:dyDescent="0.3">
      <c r="A1866" s="525" t="s">
        <v>2813</v>
      </c>
      <c r="B1866" s="526" t="s">
        <v>2194</v>
      </c>
      <c r="C1866" s="526" t="s">
        <v>2166</v>
      </c>
      <c r="D1866" s="526" t="s">
        <v>2167</v>
      </c>
      <c r="E1866" s="526" t="s">
        <v>2168</v>
      </c>
      <c r="F1866" s="530">
        <v>3</v>
      </c>
      <c r="G1866" s="530">
        <v>2681.7</v>
      </c>
      <c r="H1866" s="530">
        <v>0.6</v>
      </c>
      <c r="I1866" s="530">
        <v>893.9</v>
      </c>
      <c r="J1866" s="530">
        <v>5</v>
      </c>
      <c r="K1866" s="530">
        <v>4469.5</v>
      </c>
      <c r="L1866" s="530">
        <v>1</v>
      </c>
      <c r="M1866" s="530">
        <v>893.9</v>
      </c>
      <c r="N1866" s="530">
        <v>5</v>
      </c>
      <c r="O1866" s="530">
        <v>4469.5</v>
      </c>
      <c r="P1866" s="544">
        <v>1</v>
      </c>
      <c r="Q1866" s="531">
        <v>893.9</v>
      </c>
    </row>
    <row r="1867" spans="1:17" ht="14.4" customHeight="1" x14ac:dyDescent="0.3">
      <c r="A1867" s="525" t="s">
        <v>2813</v>
      </c>
      <c r="B1867" s="526" t="s">
        <v>2194</v>
      </c>
      <c r="C1867" s="526" t="s">
        <v>2166</v>
      </c>
      <c r="D1867" s="526" t="s">
        <v>2225</v>
      </c>
      <c r="E1867" s="526" t="s">
        <v>2226</v>
      </c>
      <c r="F1867" s="530">
        <v>1</v>
      </c>
      <c r="G1867" s="530">
        <v>893.9</v>
      </c>
      <c r="H1867" s="530">
        <v>1</v>
      </c>
      <c r="I1867" s="530">
        <v>893.9</v>
      </c>
      <c r="J1867" s="530">
        <v>1</v>
      </c>
      <c r="K1867" s="530">
        <v>893.9</v>
      </c>
      <c r="L1867" s="530">
        <v>1</v>
      </c>
      <c r="M1867" s="530">
        <v>893.9</v>
      </c>
      <c r="N1867" s="530">
        <v>1</v>
      </c>
      <c r="O1867" s="530">
        <v>893.9</v>
      </c>
      <c r="P1867" s="544">
        <v>1</v>
      </c>
      <c r="Q1867" s="531">
        <v>893.9</v>
      </c>
    </row>
    <row r="1868" spans="1:17" ht="14.4" customHeight="1" x14ac:dyDescent="0.3">
      <c r="A1868" s="525" t="s">
        <v>2813</v>
      </c>
      <c r="B1868" s="526" t="s">
        <v>2194</v>
      </c>
      <c r="C1868" s="526" t="s">
        <v>2166</v>
      </c>
      <c r="D1868" s="526" t="s">
        <v>2169</v>
      </c>
      <c r="E1868" s="526" t="s">
        <v>2170</v>
      </c>
      <c r="F1868" s="530"/>
      <c r="G1868" s="530"/>
      <c r="H1868" s="530"/>
      <c r="I1868" s="530"/>
      <c r="J1868" s="530"/>
      <c r="K1868" s="530"/>
      <c r="L1868" s="530"/>
      <c r="M1868" s="530"/>
      <c r="N1868" s="530">
        <v>1</v>
      </c>
      <c r="O1868" s="530">
        <v>893.9</v>
      </c>
      <c r="P1868" s="544"/>
      <c r="Q1868" s="531">
        <v>893.9</v>
      </c>
    </row>
    <row r="1869" spans="1:17" ht="14.4" customHeight="1" x14ac:dyDescent="0.3">
      <c r="A1869" s="525" t="s">
        <v>2813</v>
      </c>
      <c r="B1869" s="526" t="s">
        <v>2194</v>
      </c>
      <c r="C1869" s="526" t="s">
        <v>2166</v>
      </c>
      <c r="D1869" s="526" t="s">
        <v>2450</v>
      </c>
      <c r="E1869" s="526" t="s">
        <v>2451</v>
      </c>
      <c r="F1869" s="530">
        <v>1</v>
      </c>
      <c r="G1869" s="530">
        <v>16831.689999999999</v>
      </c>
      <c r="H1869" s="530"/>
      <c r="I1869" s="530">
        <v>16831.689999999999</v>
      </c>
      <c r="J1869" s="530"/>
      <c r="K1869" s="530"/>
      <c r="L1869" s="530"/>
      <c r="M1869" s="530"/>
      <c r="N1869" s="530"/>
      <c r="O1869" s="530"/>
      <c r="P1869" s="544"/>
      <c r="Q1869" s="531"/>
    </row>
    <row r="1870" spans="1:17" ht="14.4" customHeight="1" x14ac:dyDescent="0.3">
      <c r="A1870" s="525" t="s">
        <v>2813</v>
      </c>
      <c r="B1870" s="526" t="s">
        <v>2194</v>
      </c>
      <c r="C1870" s="526" t="s">
        <v>2166</v>
      </c>
      <c r="D1870" s="526" t="s">
        <v>2456</v>
      </c>
      <c r="E1870" s="526" t="s">
        <v>2457</v>
      </c>
      <c r="F1870" s="530">
        <v>1</v>
      </c>
      <c r="G1870" s="530">
        <v>6587.13</v>
      </c>
      <c r="H1870" s="530"/>
      <c r="I1870" s="530">
        <v>6587.13</v>
      </c>
      <c r="J1870" s="530"/>
      <c r="K1870" s="530"/>
      <c r="L1870" s="530"/>
      <c r="M1870" s="530"/>
      <c r="N1870" s="530"/>
      <c r="O1870" s="530"/>
      <c r="P1870" s="544"/>
      <c r="Q1870" s="531"/>
    </row>
    <row r="1871" spans="1:17" ht="14.4" customHeight="1" x14ac:dyDescent="0.3">
      <c r="A1871" s="525" t="s">
        <v>2813</v>
      </c>
      <c r="B1871" s="526" t="s">
        <v>2194</v>
      </c>
      <c r="C1871" s="526" t="s">
        <v>2166</v>
      </c>
      <c r="D1871" s="526" t="s">
        <v>2227</v>
      </c>
      <c r="E1871" s="526" t="s">
        <v>2228</v>
      </c>
      <c r="F1871" s="530"/>
      <c r="G1871" s="530"/>
      <c r="H1871" s="530"/>
      <c r="I1871" s="530"/>
      <c r="J1871" s="530"/>
      <c r="K1871" s="530"/>
      <c r="L1871" s="530"/>
      <c r="M1871" s="530"/>
      <c r="N1871" s="530">
        <v>1</v>
      </c>
      <c r="O1871" s="530">
        <v>1841.62</v>
      </c>
      <c r="P1871" s="544"/>
      <c r="Q1871" s="531">
        <v>1841.62</v>
      </c>
    </row>
    <row r="1872" spans="1:17" ht="14.4" customHeight="1" x14ac:dyDescent="0.3">
      <c r="A1872" s="525" t="s">
        <v>2813</v>
      </c>
      <c r="B1872" s="526" t="s">
        <v>2194</v>
      </c>
      <c r="C1872" s="526" t="s">
        <v>2166</v>
      </c>
      <c r="D1872" s="526" t="s">
        <v>2171</v>
      </c>
      <c r="E1872" s="526" t="s">
        <v>2172</v>
      </c>
      <c r="F1872" s="530"/>
      <c r="G1872" s="530"/>
      <c r="H1872" s="530"/>
      <c r="I1872" s="530"/>
      <c r="J1872" s="530">
        <v>2</v>
      </c>
      <c r="K1872" s="530">
        <v>1022</v>
      </c>
      <c r="L1872" s="530">
        <v>1</v>
      </c>
      <c r="M1872" s="530">
        <v>511</v>
      </c>
      <c r="N1872" s="530">
        <v>2</v>
      </c>
      <c r="O1872" s="530">
        <v>1022</v>
      </c>
      <c r="P1872" s="544">
        <v>1</v>
      </c>
      <c r="Q1872" s="531">
        <v>511</v>
      </c>
    </row>
    <row r="1873" spans="1:17" ht="14.4" customHeight="1" x14ac:dyDescent="0.3">
      <c r="A1873" s="525" t="s">
        <v>2813</v>
      </c>
      <c r="B1873" s="526" t="s">
        <v>2194</v>
      </c>
      <c r="C1873" s="526" t="s">
        <v>2166</v>
      </c>
      <c r="D1873" s="526" t="s">
        <v>2233</v>
      </c>
      <c r="E1873" s="526" t="s">
        <v>2234</v>
      </c>
      <c r="F1873" s="530">
        <v>2</v>
      </c>
      <c r="G1873" s="530">
        <v>2170.4</v>
      </c>
      <c r="H1873" s="530">
        <v>0.4</v>
      </c>
      <c r="I1873" s="530">
        <v>1085.2</v>
      </c>
      <c r="J1873" s="530">
        <v>5</v>
      </c>
      <c r="K1873" s="530">
        <v>5426</v>
      </c>
      <c r="L1873" s="530">
        <v>1</v>
      </c>
      <c r="M1873" s="530">
        <v>1085.2</v>
      </c>
      <c r="N1873" s="530">
        <v>2</v>
      </c>
      <c r="O1873" s="530">
        <v>2170.4</v>
      </c>
      <c r="P1873" s="544">
        <v>0.4</v>
      </c>
      <c r="Q1873" s="531">
        <v>1085.2</v>
      </c>
    </row>
    <row r="1874" spans="1:17" ht="14.4" customHeight="1" x14ac:dyDescent="0.3">
      <c r="A1874" s="525" t="s">
        <v>2813</v>
      </c>
      <c r="B1874" s="526" t="s">
        <v>2194</v>
      </c>
      <c r="C1874" s="526" t="s">
        <v>2175</v>
      </c>
      <c r="D1874" s="526" t="s">
        <v>2243</v>
      </c>
      <c r="E1874" s="526" t="s">
        <v>2244</v>
      </c>
      <c r="F1874" s="530">
        <v>65</v>
      </c>
      <c r="G1874" s="530">
        <v>13455</v>
      </c>
      <c r="H1874" s="530">
        <v>1.974031690140845</v>
      </c>
      <c r="I1874" s="530">
        <v>207</v>
      </c>
      <c r="J1874" s="530">
        <v>32</v>
      </c>
      <c r="K1874" s="530">
        <v>6816</v>
      </c>
      <c r="L1874" s="530">
        <v>1</v>
      </c>
      <c r="M1874" s="530">
        <v>213</v>
      </c>
      <c r="N1874" s="530">
        <v>23</v>
      </c>
      <c r="O1874" s="530">
        <v>4899</v>
      </c>
      <c r="P1874" s="544">
        <v>0.71875</v>
      </c>
      <c r="Q1874" s="531">
        <v>213</v>
      </c>
    </row>
    <row r="1875" spans="1:17" ht="14.4" customHeight="1" x14ac:dyDescent="0.3">
      <c r="A1875" s="525" t="s">
        <v>2813</v>
      </c>
      <c r="B1875" s="526" t="s">
        <v>2194</v>
      </c>
      <c r="C1875" s="526" t="s">
        <v>2175</v>
      </c>
      <c r="D1875" s="526" t="s">
        <v>2245</v>
      </c>
      <c r="E1875" s="526" t="s">
        <v>2246</v>
      </c>
      <c r="F1875" s="530">
        <v>7</v>
      </c>
      <c r="G1875" s="530">
        <v>1057</v>
      </c>
      <c r="H1875" s="530">
        <v>1.1365591397849462</v>
      </c>
      <c r="I1875" s="530">
        <v>151</v>
      </c>
      <c r="J1875" s="530">
        <v>6</v>
      </c>
      <c r="K1875" s="530">
        <v>930</v>
      </c>
      <c r="L1875" s="530">
        <v>1</v>
      </c>
      <c r="M1875" s="530">
        <v>155</v>
      </c>
      <c r="N1875" s="530"/>
      <c r="O1875" s="530"/>
      <c r="P1875" s="544"/>
      <c r="Q1875" s="531"/>
    </row>
    <row r="1876" spans="1:17" ht="14.4" customHeight="1" x14ac:dyDescent="0.3">
      <c r="A1876" s="525" t="s">
        <v>2813</v>
      </c>
      <c r="B1876" s="526" t="s">
        <v>2194</v>
      </c>
      <c r="C1876" s="526" t="s">
        <v>2175</v>
      </c>
      <c r="D1876" s="526" t="s">
        <v>2247</v>
      </c>
      <c r="E1876" s="526" t="s">
        <v>2248</v>
      </c>
      <c r="F1876" s="530">
        <v>18</v>
      </c>
      <c r="G1876" s="530">
        <v>3294</v>
      </c>
      <c r="H1876" s="530">
        <v>0.92710385589642552</v>
      </c>
      <c r="I1876" s="530">
        <v>183</v>
      </c>
      <c r="J1876" s="530">
        <v>19</v>
      </c>
      <c r="K1876" s="530">
        <v>3553</v>
      </c>
      <c r="L1876" s="530">
        <v>1</v>
      </c>
      <c r="M1876" s="530">
        <v>187</v>
      </c>
      <c r="N1876" s="530">
        <v>16</v>
      </c>
      <c r="O1876" s="530">
        <v>2992</v>
      </c>
      <c r="P1876" s="544">
        <v>0.84210526315789469</v>
      </c>
      <c r="Q1876" s="531">
        <v>187</v>
      </c>
    </row>
    <row r="1877" spans="1:17" ht="14.4" customHeight="1" x14ac:dyDescent="0.3">
      <c r="A1877" s="525" t="s">
        <v>2813</v>
      </c>
      <c r="B1877" s="526" t="s">
        <v>2194</v>
      </c>
      <c r="C1877" s="526" t="s">
        <v>2175</v>
      </c>
      <c r="D1877" s="526" t="s">
        <v>2249</v>
      </c>
      <c r="E1877" s="526" t="s">
        <v>2250</v>
      </c>
      <c r="F1877" s="530">
        <v>13</v>
      </c>
      <c r="G1877" s="530">
        <v>1625</v>
      </c>
      <c r="H1877" s="530">
        <v>0.9068080357142857</v>
      </c>
      <c r="I1877" s="530">
        <v>125</v>
      </c>
      <c r="J1877" s="530">
        <v>14</v>
      </c>
      <c r="K1877" s="530">
        <v>1792</v>
      </c>
      <c r="L1877" s="530">
        <v>1</v>
      </c>
      <c r="M1877" s="530">
        <v>128</v>
      </c>
      <c r="N1877" s="530">
        <v>13</v>
      </c>
      <c r="O1877" s="530">
        <v>1664</v>
      </c>
      <c r="P1877" s="544">
        <v>0.9285714285714286</v>
      </c>
      <c r="Q1877" s="531">
        <v>128</v>
      </c>
    </row>
    <row r="1878" spans="1:17" ht="14.4" customHeight="1" x14ac:dyDescent="0.3">
      <c r="A1878" s="525" t="s">
        <v>2813</v>
      </c>
      <c r="B1878" s="526" t="s">
        <v>2194</v>
      </c>
      <c r="C1878" s="526" t="s">
        <v>2175</v>
      </c>
      <c r="D1878" s="526" t="s">
        <v>2251</v>
      </c>
      <c r="E1878" s="526" t="s">
        <v>2252</v>
      </c>
      <c r="F1878" s="530">
        <v>23</v>
      </c>
      <c r="G1878" s="530">
        <v>5037</v>
      </c>
      <c r="H1878" s="530">
        <v>1.1293721973094171</v>
      </c>
      <c r="I1878" s="530">
        <v>219</v>
      </c>
      <c r="J1878" s="530">
        <v>20</v>
      </c>
      <c r="K1878" s="530">
        <v>4460</v>
      </c>
      <c r="L1878" s="530">
        <v>1</v>
      </c>
      <c r="M1878" s="530">
        <v>223</v>
      </c>
      <c r="N1878" s="530">
        <v>7</v>
      </c>
      <c r="O1878" s="530">
        <v>1561</v>
      </c>
      <c r="P1878" s="544">
        <v>0.35</v>
      </c>
      <c r="Q1878" s="531">
        <v>223</v>
      </c>
    </row>
    <row r="1879" spans="1:17" ht="14.4" customHeight="1" x14ac:dyDescent="0.3">
      <c r="A1879" s="525" t="s">
        <v>2813</v>
      </c>
      <c r="B1879" s="526" t="s">
        <v>2194</v>
      </c>
      <c r="C1879" s="526" t="s">
        <v>2175</v>
      </c>
      <c r="D1879" s="526" t="s">
        <v>2253</v>
      </c>
      <c r="E1879" s="526" t="s">
        <v>2254</v>
      </c>
      <c r="F1879" s="530"/>
      <c r="G1879" s="530"/>
      <c r="H1879" s="530"/>
      <c r="I1879" s="530"/>
      <c r="J1879" s="530"/>
      <c r="K1879" s="530"/>
      <c r="L1879" s="530"/>
      <c r="M1879" s="530"/>
      <c r="N1879" s="530">
        <v>1</v>
      </c>
      <c r="O1879" s="530">
        <v>223</v>
      </c>
      <c r="P1879" s="544"/>
      <c r="Q1879" s="531">
        <v>223</v>
      </c>
    </row>
    <row r="1880" spans="1:17" ht="14.4" customHeight="1" x14ac:dyDescent="0.3">
      <c r="A1880" s="525" t="s">
        <v>2813</v>
      </c>
      <c r="B1880" s="526" t="s">
        <v>2194</v>
      </c>
      <c r="C1880" s="526" t="s">
        <v>2175</v>
      </c>
      <c r="D1880" s="526" t="s">
        <v>2257</v>
      </c>
      <c r="E1880" s="526" t="s">
        <v>2258</v>
      </c>
      <c r="F1880" s="530">
        <v>12</v>
      </c>
      <c r="G1880" s="530">
        <v>2652</v>
      </c>
      <c r="H1880" s="530">
        <v>0.58933333333333338</v>
      </c>
      <c r="I1880" s="530">
        <v>221</v>
      </c>
      <c r="J1880" s="530">
        <v>20</v>
      </c>
      <c r="K1880" s="530">
        <v>4500</v>
      </c>
      <c r="L1880" s="530">
        <v>1</v>
      </c>
      <c r="M1880" s="530">
        <v>225</v>
      </c>
      <c r="N1880" s="530">
        <v>8</v>
      </c>
      <c r="O1880" s="530">
        <v>1800</v>
      </c>
      <c r="P1880" s="544">
        <v>0.4</v>
      </c>
      <c r="Q1880" s="531">
        <v>225</v>
      </c>
    </row>
    <row r="1881" spans="1:17" ht="14.4" customHeight="1" x14ac:dyDescent="0.3">
      <c r="A1881" s="525" t="s">
        <v>2813</v>
      </c>
      <c r="B1881" s="526" t="s">
        <v>2194</v>
      </c>
      <c r="C1881" s="526" t="s">
        <v>2175</v>
      </c>
      <c r="D1881" s="526" t="s">
        <v>2259</v>
      </c>
      <c r="E1881" s="526" t="s">
        <v>2260</v>
      </c>
      <c r="F1881" s="530"/>
      <c r="G1881" s="530"/>
      <c r="H1881" s="530"/>
      <c r="I1881" s="530"/>
      <c r="J1881" s="530">
        <v>1</v>
      </c>
      <c r="K1881" s="530">
        <v>625</v>
      </c>
      <c r="L1881" s="530">
        <v>1</v>
      </c>
      <c r="M1881" s="530">
        <v>625</v>
      </c>
      <c r="N1881" s="530"/>
      <c r="O1881" s="530"/>
      <c r="P1881" s="544"/>
      <c r="Q1881" s="531"/>
    </row>
    <row r="1882" spans="1:17" ht="14.4" customHeight="1" x14ac:dyDescent="0.3">
      <c r="A1882" s="525" t="s">
        <v>2813</v>
      </c>
      <c r="B1882" s="526" t="s">
        <v>2194</v>
      </c>
      <c r="C1882" s="526" t="s">
        <v>2175</v>
      </c>
      <c r="D1882" s="526" t="s">
        <v>2271</v>
      </c>
      <c r="E1882" s="526" t="s">
        <v>2272</v>
      </c>
      <c r="F1882" s="530">
        <v>42</v>
      </c>
      <c r="G1882" s="530">
        <v>13860</v>
      </c>
      <c r="H1882" s="530">
        <v>3.30945558739255</v>
      </c>
      <c r="I1882" s="530">
        <v>330</v>
      </c>
      <c r="J1882" s="530">
        <v>12</v>
      </c>
      <c r="K1882" s="530">
        <v>4188</v>
      </c>
      <c r="L1882" s="530">
        <v>1</v>
      </c>
      <c r="M1882" s="530">
        <v>349</v>
      </c>
      <c r="N1882" s="530">
        <v>14</v>
      </c>
      <c r="O1882" s="530">
        <v>4900</v>
      </c>
      <c r="P1882" s="544">
        <v>1.1700095510983763</v>
      </c>
      <c r="Q1882" s="531">
        <v>350</v>
      </c>
    </row>
    <row r="1883" spans="1:17" ht="14.4" customHeight="1" x14ac:dyDescent="0.3">
      <c r="A1883" s="525" t="s">
        <v>2813</v>
      </c>
      <c r="B1883" s="526" t="s">
        <v>2194</v>
      </c>
      <c r="C1883" s="526" t="s">
        <v>2175</v>
      </c>
      <c r="D1883" s="526" t="s">
        <v>2502</v>
      </c>
      <c r="E1883" s="526" t="s">
        <v>2503</v>
      </c>
      <c r="F1883" s="530">
        <v>1</v>
      </c>
      <c r="G1883" s="530">
        <v>4139</v>
      </c>
      <c r="H1883" s="530"/>
      <c r="I1883" s="530">
        <v>4139</v>
      </c>
      <c r="J1883" s="530"/>
      <c r="K1883" s="530"/>
      <c r="L1883" s="530"/>
      <c r="M1883" s="530"/>
      <c r="N1883" s="530"/>
      <c r="O1883" s="530"/>
      <c r="P1883" s="544"/>
      <c r="Q1883" s="531"/>
    </row>
    <row r="1884" spans="1:17" ht="14.4" customHeight="1" x14ac:dyDescent="0.3">
      <c r="A1884" s="525" t="s">
        <v>2813</v>
      </c>
      <c r="B1884" s="526" t="s">
        <v>2194</v>
      </c>
      <c r="C1884" s="526" t="s">
        <v>2175</v>
      </c>
      <c r="D1884" s="526" t="s">
        <v>2504</v>
      </c>
      <c r="E1884" s="526" t="s">
        <v>2505</v>
      </c>
      <c r="F1884" s="530">
        <v>1</v>
      </c>
      <c r="G1884" s="530">
        <v>279</v>
      </c>
      <c r="H1884" s="530"/>
      <c r="I1884" s="530">
        <v>279</v>
      </c>
      <c r="J1884" s="530"/>
      <c r="K1884" s="530"/>
      <c r="L1884" s="530"/>
      <c r="M1884" s="530"/>
      <c r="N1884" s="530"/>
      <c r="O1884" s="530"/>
      <c r="P1884" s="544"/>
      <c r="Q1884" s="531"/>
    </row>
    <row r="1885" spans="1:17" ht="14.4" customHeight="1" x14ac:dyDescent="0.3">
      <c r="A1885" s="525" t="s">
        <v>2813</v>
      </c>
      <c r="B1885" s="526" t="s">
        <v>2194</v>
      </c>
      <c r="C1885" s="526" t="s">
        <v>2175</v>
      </c>
      <c r="D1885" s="526" t="s">
        <v>2512</v>
      </c>
      <c r="E1885" s="526" t="s">
        <v>2513</v>
      </c>
      <c r="F1885" s="530">
        <v>3</v>
      </c>
      <c r="G1885" s="530">
        <v>11472</v>
      </c>
      <c r="H1885" s="530">
        <v>2.9720207253886008</v>
      </c>
      <c r="I1885" s="530">
        <v>3824</v>
      </c>
      <c r="J1885" s="530">
        <v>1</v>
      </c>
      <c r="K1885" s="530">
        <v>3860</v>
      </c>
      <c r="L1885" s="530">
        <v>1</v>
      </c>
      <c r="M1885" s="530">
        <v>3860</v>
      </c>
      <c r="N1885" s="530">
        <v>1</v>
      </c>
      <c r="O1885" s="530">
        <v>3860</v>
      </c>
      <c r="P1885" s="544">
        <v>1</v>
      </c>
      <c r="Q1885" s="531">
        <v>3860</v>
      </c>
    </row>
    <row r="1886" spans="1:17" ht="14.4" customHeight="1" x14ac:dyDescent="0.3">
      <c r="A1886" s="525" t="s">
        <v>2813</v>
      </c>
      <c r="B1886" s="526" t="s">
        <v>2194</v>
      </c>
      <c r="C1886" s="526" t="s">
        <v>2175</v>
      </c>
      <c r="D1886" s="526" t="s">
        <v>2514</v>
      </c>
      <c r="E1886" s="526" t="s">
        <v>2515</v>
      </c>
      <c r="F1886" s="530">
        <v>3</v>
      </c>
      <c r="G1886" s="530">
        <v>15486</v>
      </c>
      <c r="H1886" s="530">
        <v>1.4861804222648753</v>
      </c>
      <c r="I1886" s="530">
        <v>5162</v>
      </c>
      <c r="J1886" s="530">
        <v>2</v>
      </c>
      <c r="K1886" s="530">
        <v>10420</v>
      </c>
      <c r="L1886" s="530">
        <v>1</v>
      </c>
      <c r="M1886" s="530">
        <v>5210</v>
      </c>
      <c r="N1886" s="530">
        <v>1</v>
      </c>
      <c r="O1886" s="530">
        <v>5210</v>
      </c>
      <c r="P1886" s="544">
        <v>0.5</v>
      </c>
      <c r="Q1886" s="531">
        <v>5210</v>
      </c>
    </row>
    <row r="1887" spans="1:17" ht="14.4" customHeight="1" x14ac:dyDescent="0.3">
      <c r="A1887" s="525" t="s">
        <v>2813</v>
      </c>
      <c r="B1887" s="526" t="s">
        <v>2194</v>
      </c>
      <c r="C1887" s="526" t="s">
        <v>2175</v>
      </c>
      <c r="D1887" s="526" t="s">
        <v>2281</v>
      </c>
      <c r="E1887" s="526" t="s">
        <v>2282</v>
      </c>
      <c r="F1887" s="530">
        <v>15</v>
      </c>
      <c r="G1887" s="530">
        <v>19215</v>
      </c>
      <c r="H1887" s="530">
        <v>1.8575986078886311</v>
      </c>
      <c r="I1887" s="530">
        <v>1281</v>
      </c>
      <c r="J1887" s="530">
        <v>8</v>
      </c>
      <c r="K1887" s="530">
        <v>10344</v>
      </c>
      <c r="L1887" s="530">
        <v>1</v>
      </c>
      <c r="M1887" s="530">
        <v>1293</v>
      </c>
      <c r="N1887" s="530">
        <v>15</v>
      </c>
      <c r="O1887" s="530">
        <v>19410</v>
      </c>
      <c r="P1887" s="544">
        <v>1.8764501160092808</v>
      </c>
      <c r="Q1887" s="531">
        <v>1294</v>
      </c>
    </row>
    <row r="1888" spans="1:17" ht="14.4" customHeight="1" x14ac:dyDescent="0.3">
      <c r="A1888" s="525" t="s">
        <v>2813</v>
      </c>
      <c r="B1888" s="526" t="s">
        <v>2194</v>
      </c>
      <c r="C1888" s="526" t="s">
        <v>2175</v>
      </c>
      <c r="D1888" s="526" t="s">
        <v>2283</v>
      </c>
      <c r="E1888" s="526" t="s">
        <v>2284</v>
      </c>
      <c r="F1888" s="530">
        <v>12</v>
      </c>
      <c r="G1888" s="530">
        <v>14004</v>
      </c>
      <c r="H1888" s="530">
        <v>1.6997208399077557</v>
      </c>
      <c r="I1888" s="530">
        <v>1167</v>
      </c>
      <c r="J1888" s="530">
        <v>7</v>
      </c>
      <c r="K1888" s="530">
        <v>8239</v>
      </c>
      <c r="L1888" s="530">
        <v>1</v>
      </c>
      <c r="M1888" s="530">
        <v>1177</v>
      </c>
      <c r="N1888" s="530">
        <v>10</v>
      </c>
      <c r="O1888" s="530">
        <v>11780</v>
      </c>
      <c r="P1888" s="544">
        <v>1.4297851681029252</v>
      </c>
      <c r="Q1888" s="531">
        <v>1178</v>
      </c>
    </row>
    <row r="1889" spans="1:17" ht="14.4" customHeight="1" x14ac:dyDescent="0.3">
      <c r="A1889" s="525" t="s">
        <v>2813</v>
      </c>
      <c r="B1889" s="526" t="s">
        <v>2194</v>
      </c>
      <c r="C1889" s="526" t="s">
        <v>2175</v>
      </c>
      <c r="D1889" s="526" t="s">
        <v>2285</v>
      </c>
      <c r="E1889" s="526" t="s">
        <v>2286</v>
      </c>
      <c r="F1889" s="530">
        <v>64</v>
      </c>
      <c r="G1889" s="530">
        <v>324864</v>
      </c>
      <c r="H1889" s="530">
        <v>1.9089322544819927</v>
      </c>
      <c r="I1889" s="530">
        <v>5076</v>
      </c>
      <c r="J1889" s="530">
        <v>33</v>
      </c>
      <c r="K1889" s="530">
        <v>170181</v>
      </c>
      <c r="L1889" s="530">
        <v>1</v>
      </c>
      <c r="M1889" s="530">
        <v>5157</v>
      </c>
      <c r="N1889" s="530">
        <v>45</v>
      </c>
      <c r="O1889" s="530">
        <v>232065</v>
      </c>
      <c r="P1889" s="544">
        <v>1.3636363636363635</v>
      </c>
      <c r="Q1889" s="531">
        <v>5157</v>
      </c>
    </row>
    <row r="1890" spans="1:17" ht="14.4" customHeight="1" x14ac:dyDescent="0.3">
      <c r="A1890" s="525" t="s">
        <v>2813</v>
      </c>
      <c r="B1890" s="526" t="s">
        <v>2194</v>
      </c>
      <c r="C1890" s="526" t="s">
        <v>2175</v>
      </c>
      <c r="D1890" s="526" t="s">
        <v>2287</v>
      </c>
      <c r="E1890" s="526" t="s">
        <v>2288</v>
      </c>
      <c r="F1890" s="530"/>
      <c r="G1890" s="530"/>
      <c r="H1890" s="530"/>
      <c r="I1890" s="530"/>
      <c r="J1890" s="530">
        <v>1</v>
      </c>
      <c r="K1890" s="530">
        <v>7806</v>
      </c>
      <c r="L1890" s="530">
        <v>1</v>
      </c>
      <c r="M1890" s="530">
        <v>7806</v>
      </c>
      <c r="N1890" s="530">
        <v>1</v>
      </c>
      <c r="O1890" s="530">
        <v>7807</v>
      </c>
      <c r="P1890" s="544">
        <v>1.0001281065846785</v>
      </c>
      <c r="Q1890" s="531">
        <v>7807</v>
      </c>
    </row>
    <row r="1891" spans="1:17" ht="14.4" customHeight="1" x14ac:dyDescent="0.3">
      <c r="A1891" s="525" t="s">
        <v>2813</v>
      </c>
      <c r="B1891" s="526" t="s">
        <v>2194</v>
      </c>
      <c r="C1891" s="526" t="s">
        <v>2175</v>
      </c>
      <c r="D1891" s="526" t="s">
        <v>2289</v>
      </c>
      <c r="E1891" s="526" t="s">
        <v>2290</v>
      </c>
      <c r="F1891" s="530"/>
      <c r="G1891" s="530"/>
      <c r="H1891" s="530"/>
      <c r="I1891" s="530"/>
      <c r="J1891" s="530"/>
      <c r="K1891" s="530"/>
      <c r="L1891" s="530"/>
      <c r="M1891" s="530"/>
      <c r="N1891" s="530">
        <v>1</v>
      </c>
      <c r="O1891" s="530">
        <v>5620</v>
      </c>
      <c r="P1891" s="544"/>
      <c r="Q1891" s="531">
        <v>5620</v>
      </c>
    </row>
    <row r="1892" spans="1:17" ht="14.4" customHeight="1" x14ac:dyDescent="0.3">
      <c r="A1892" s="525" t="s">
        <v>2813</v>
      </c>
      <c r="B1892" s="526" t="s">
        <v>2194</v>
      </c>
      <c r="C1892" s="526" t="s">
        <v>2175</v>
      </c>
      <c r="D1892" s="526" t="s">
        <v>2293</v>
      </c>
      <c r="E1892" s="526" t="s">
        <v>2294</v>
      </c>
      <c r="F1892" s="530">
        <v>4</v>
      </c>
      <c r="G1892" s="530">
        <v>3008</v>
      </c>
      <c r="H1892" s="530">
        <v>3.76</v>
      </c>
      <c r="I1892" s="530">
        <v>752</v>
      </c>
      <c r="J1892" s="530">
        <v>1</v>
      </c>
      <c r="K1892" s="530">
        <v>800</v>
      </c>
      <c r="L1892" s="530">
        <v>1</v>
      </c>
      <c r="M1892" s="530">
        <v>800</v>
      </c>
      <c r="N1892" s="530">
        <v>1</v>
      </c>
      <c r="O1892" s="530">
        <v>801</v>
      </c>
      <c r="P1892" s="544">
        <v>1.00125</v>
      </c>
      <c r="Q1892" s="531">
        <v>801</v>
      </c>
    </row>
    <row r="1893" spans="1:17" ht="14.4" customHeight="1" x14ac:dyDescent="0.3">
      <c r="A1893" s="525" t="s">
        <v>2813</v>
      </c>
      <c r="B1893" s="526" t="s">
        <v>2194</v>
      </c>
      <c r="C1893" s="526" t="s">
        <v>2175</v>
      </c>
      <c r="D1893" s="526" t="s">
        <v>2295</v>
      </c>
      <c r="E1893" s="526" t="s">
        <v>2296</v>
      </c>
      <c r="F1893" s="530">
        <v>518</v>
      </c>
      <c r="G1893" s="530">
        <v>90650</v>
      </c>
      <c r="H1893" s="530">
        <v>0.99253273770420003</v>
      </c>
      <c r="I1893" s="530">
        <v>175</v>
      </c>
      <c r="J1893" s="530">
        <v>516</v>
      </c>
      <c r="K1893" s="530">
        <v>91332</v>
      </c>
      <c r="L1893" s="530">
        <v>1</v>
      </c>
      <c r="M1893" s="530">
        <v>177</v>
      </c>
      <c r="N1893" s="530">
        <v>501</v>
      </c>
      <c r="O1893" s="530">
        <v>88677</v>
      </c>
      <c r="P1893" s="544">
        <v>0.97093023255813948</v>
      </c>
      <c r="Q1893" s="531">
        <v>177</v>
      </c>
    </row>
    <row r="1894" spans="1:17" ht="14.4" customHeight="1" x14ac:dyDescent="0.3">
      <c r="A1894" s="525" t="s">
        <v>2813</v>
      </c>
      <c r="B1894" s="526" t="s">
        <v>2194</v>
      </c>
      <c r="C1894" s="526" t="s">
        <v>2175</v>
      </c>
      <c r="D1894" s="526" t="s">
        <v>2297</v>
      </c>
      <c r="E1894" s="526" t="s">
        <v>2298</v>
      </c>
      <c r="F1894" s="530">
        <v>134</v>
      </c>
      <c r="G1894" s="530">
        <v>268134</v>
      </c>
      <c r="H1894" s="530">
        <v>1.2235963054906542</v>
      </c>
      <c r="I1894" s="530">
        <v>2001</v>
      </c>
      <c r="J1894" s="530">
        <v>107</v>
      </c>
      <c r="K1894" s="530">
        <v>219136</v>
      </c>
      <c r="L1894" s="530">
        <v>1</v>
      </c>
      <c r="M1894" s="530">
        <v>2048</v>
      </c>
      <c r="N1894" s="530">
        <v>97</v>
      </c>
      <c r="O1894" s="530">
        <v>198753</v>
      </c>
      <c r="P1894" s="544">
        <v>0.90698470356308414</v>
      </c>
      <c r="Q1894" s="531">
        <v>2049</v>
      </c>
    </row>
    <row r="1895" spans="1:17" ht="14.4" customHeight="1" x14ac:dyDescent="0.3">
      <c r="A1895" s="525" t="s">
        <v>2813</v>
      </c>
      <c r="B1895" s="526" t="s">
        <v>2194</v>
      </c>
      <c r="C1895" s="526" t="s">
        <v>2175</v>
      </c>
      <c r="D1895" s="526" t="s">
        <v>2303</v>
      </c>
      <c r="E1895" s="526" t="s">
        <v>2304</v>
      </c>
      <c r="F1895" s="530">
        <v>24</v>
      </c>
      <c r="G1895" s="530">
        <v>64704</v>
      </c>
      <c r="H1895" s="530">
        <v>1.8191632928475034</v>
      </c>
      <c r="I1895" s="530">
        <v>2696</v>
      </c>
      <c r="J1895" s="530">
        <v>13</v>
      </c>
      <c r="K1895" s="530">
        <v>35568</v>
      </c>
      <c r="L1895" s="530">
        <v>1</v>
      </c>
      <c r="M1895" s="530">
        <v>2736</v>
      </c>
      <c r="N1895" s="530">
        <v>17</v>
      </c>
      <c r="O1895" s="530">
        <v>46529</v>
      </c>
      <c r="P1895" s="544">
        <v>1.3081702654071075</v>
      </c>
      <c r="Q1895" s="531">
        <v>2737</v>
      </c>
    </row>
    <row r="1896" spans="1:17" ht="14.4" customHeight="1" x14ac:dyDescent="0.3">
      <c r="A1896" s="525" t="s">
        <v>2813</v>
      </c>
      <c r="B1896" s="526" t="s">
        <v>2194</v>
      </c>
      <c r="C1896" s="526" t="s">
        <v>2175</v>
      </c>
      <c r="D1896" s="526" t="s">
        <v>2305</v>
      </c>
      <c r="E1896" s="526" t="s">
        <v>2306</v>
      </c>
      <c r="F1896" s="530">
        <v>4</v>
      </c>
      <c r="G1896" s="530">
        <v>20752</v>
      </c>
      <c r="H1896" s="530">
        <v>1.9692541279180109</v>
      </c>
      <c r="I1896" s="530">
        <v>5188</v>
      </c>
      <c r="J1896" s="530">
        <v>2</v>
      </c>
      <c r="K1896" s="530">
        <v>10538</v>
      </c>
      <c r="L1896" s="530">
        <v>1</v>
      </c>
      <c r="M1896" s="530">
        <v>5269</v>
      </c>
      <c r="N1896" s="530">
        <v>3</v>
      </c>
      <c r="O1896" s="530">
        <v>15807</v>
      </c>
      <c r="P1896" s="544">
        <v>1.5</v>
      </c>
      <c r="Q1896" s="531">
        <v>5269</v>
      </c>
    </row>
    <row r="1897" spans="1:17" ht="14.4" customHeight="1" x14ac:dyDescent="0.3">
      <c r="A1897" s="525" t="s">
        <v>2813</v>
      </c>
      <c r="B1897" s="526" t="s">
        <v>2194</v>
      </c>
      <c r="C1897" s="526" t="s">
        <v>2175</v>
      </c>
      <c r="D1897" s="526" t="s">
        <v>2313</v>
      </c>
      <c r="E1897" s="526" t="s">
        <v>2314</v>
      </c>
      <c r="F1897" s="530">
        <v>2</v>
      </c>
      <c r="G1897" s="530">
        <v>302</v>
      </c>
      <c r="H1897" s="530"/>
      <c r="I1897" s="530">
        <v>151</v>
      </c>
      <c r="J1897" s="530"/>
      <c r="K1897" s="530"/>
      <c r="L1897" s="530"/>
      <c r="M1897" s="530"/>
      <c r="N1897" s="530">
        <v>2</v>
      </c>
      <c r="O1897" s="530">
        <v>310</v>
      </c>
      <c r="P1897" s="544"/>
      <c r="Q1897" s="531">
        <v>155</v>
      </c>
    </row>
    <row r="1898" spans="1:17" ht="14.4" customHeight="1" x14ac:dyDescent="0.3">
      <c r="A1898" s="525" t="s">
        <v>2813</v>
      </c>
      <c r="B1898" s="526" t="s">
        <v>2194</v>
      </c>
      <c r="C1898" s="526" t="s">
        <v>2175</v>
      </c>
      <c r="D1898" s="526" t="s">
        <v>2315</v>
      </c>
      <c r="E1898" s="526" t="s">
        <v>2316</v>
      </c>
      <c r="F1898" s="530">
        <v>4</v>
      </c>
      <c r="G1898" s="530">
        <v>780</v>
      </c>
      <c r="H1898" s="530">
        <v>3.9195979899497488</v>
      </c>
      <c r="I1898" s="530">
        <v>195</v>
      </c>
      <c r="J1898" s="530">
        <v>1</v>
      </c>
      <c r="K1898" s="530">
        <v>199</v>
      </c>
      <c r="L1898" s="530">
        <v>1</v>
      </c>
      <c r="M1898" s="530">
        <v>199</v>
      </c>
      <c r="N1898" s="530">
        <v>1</v>
      </c>
      <c r="O1898" s="530">
        <v>199</v>
      </c>
      <c r="P1898" s="544">
        <v>1</v>
      </c>
      <c r="Q1898" s="531">
        <v>199</v>
      </c>
    </row>
    <row r="1899" spans="1:17" ht="14.4" customHeight="1" x14ac:dyDescent="0.3">
      <c r="A1899" s="525" t="s">
        <v>2813</v>
      </c>
      <c r="B1899" s="526" t="s">
        <v>2194</v>
      </c>
      <c r="C1899" s="526" t="s">
        <v>2175</v>
      </c>
      <c r="D1899" s="526" t="s">
        <v>2317</v>
      </c>
      <c r="E1899" s="526" t="s">
        <v>2318</v>
      </c>
      <c r="F1899" s="530">
        <v>3</v>
      </c>
      <c r="G1899" s="530">
        <v>600</v>
      </c>
      <c r="H1899" s="530">
        <v>0.36764705882352944</v>
      </c>
      <c r="I1899" s="530">
        <v>200</v>
      </c>
      <c r="J1899" s="530">
        <v>8</v>
      </c>
      <c r="K1899" s="530">
        <v>1632</v>
      </c>
      <c r="L1899" s="530">
        <v>1</v>
      </c>
      <c r="M1899" s="530">
        <v>204</v>
      </c>
      <c r="N1899" s="530">
        <v>20</v>
      </c>
      <c r="O1899" s="530">
        <v>4080</v>
      </c>
      <c r="P1899" s="544">
        <v>2.5</v>
      </c>
      <c r="Q1899" s="531">
        <v>204</v>
      </c>
    </row>
    <row r="1900" spans="1:17" ht="14.4" customHeight="1" x14ac:dyDescent="0.3">
      <c r="A1900" s="525" t="s">
        <v>2813</v>
      </c>
      <c r="B1900" s="526" t="s">
        <v>2194</v>
      </c>
      <c r="C1900" s="526" t="s">
        <v>2175</v>
      </c>
      <c r="D1900" s="526" t="s">
        <v>2319</v>
      </c>
      <c r="E1900" s="526" t="s">
        <v>2320</v>
      </c>
      <c r="F1900" s="530">
        <v>2</v>
      </c>
      <c r="G1900" s="530">
        <v>836</v>
      </c>
      <c r="H1900" s="530">
        <v>0.65414710485133021</v>
      </c>
      <c r="I1900" s="530">
        <v>418</v>
      </c>
      <c r="J1900" s="530">
        <v>3</v>
      </c>
      <c r="K1900" s="530">
        <v>1278</v>
      </c>
      <c r="L1900" s="530">
        <v>1</v>
      </c>
      <c r="M1900" s="530">
        <v>426</v>
      </c>
      <c r="N1900" s="530"/>
      <c r="O1900" s="530"/>
      <c r="P1900" s="544"/>
      <c r="Q1900" s="531"/>
    </row>
    <row r="1901" spans="1:17" ht="14.4" customHeight="1" x14ac:dyDescent="0.3">
      <c r="A1901" s="525" t="s">
        <v>2813</v>
      </c>
      <c r="B1901" s="526" t="s">
        <v>2194</v>
      </c>
      <c r="C1901" s="526" t="s">
        <v>2175</v>
      </c>
      <c r="D1901" s="526" t="s">
        <v>2323</v>
      </c>
      <c r="E1901" s="526" t="s">
        <v>2324</v>
      </c>
      <c r="F1901" s="530">
        <v>7</v>
      </c>
      <c r="G1901" s="530">
        <v>1113</v>
      </c>
      <c r="H1901" s="530">
        <v>1.3656441717791412</v>
      </c>
      <c r="I1901" s="530">
        <v>159</v>
      </c>
      <c r="J1901" s="530">
        <v>5</v>
      </c>
      <c r="K1901" s="530">
        <v>815</v>
      </c>
      <c r="L1901" s="530">
        <v>1</v>
      </c>
      <c r="M1901" s="530">
        <v>163</v>
      </c>
      <c r="N1901" s="530"/>
      <c r="O1901" s="530"/>
      <c r="P1901" s="544"/>
      <c r="Q1901" s="531"/>
    </row>
    <row r="1902" spans="1:17" ht="14.4" customHeight="1" x14ac:dyDescent="0.3">
      <c r="A1902" s="525" t="s">
        <v>2813</v>
      </c>
      <c r="B1902" s="526" t="s">
        <v>2194</v>
      </c>
      <c r="C1902" s="526" t="s">
        <v>2175</v>
      </c>
      <c r="D1902" s="526" t="s">
        <v>2327</v>
      </c>
      <c r="E1902" s="526" t="s">
        <v>2328</v>
      </c>
      <c r="F1902" s="530">
        <v>35</v>
      </c>
      <c r="G1902" s="530">
        <v>74305</v>
      </c>
      <c r="H1902" s="530">
        <v>1.2320102135561746</v>
      </c>
      <c r="I1902" s="530">
        <v>2123</v>
      </c>
      <c r="J1902" s="530">
        <v>28</v>
      </c>
      <c r="K1902" s="530">
        <v>60312</v>
      </c>
      <c r="L1902" s="530">
        <v>1</v>
      </c>
      <c r="M1902" s="530">
        <v>2154</v>
      </c>
      <c r="N1902" s="530">
        <v>17</v>
      </c>
      <c r="O1902" s="530">
        <v>36635</v>
      </c>
      <c r="P1902" s="544">
        <v>0.60742472476455767</v>
      </c>
      <c r="Q1902" s="531">
        <v>2155</v>
      </c>
    </row>
    <row r="1903" spans="1:17" ht="14.4" customHeight="1" x14ac:dyDescent="0.3">
      <c r="A1903" s="525" t="s">
        <v>2813</v>
      </c>
      <c r="B1903" s="526" t="s">
        <v>2194</v>
      </c>
      <c r="C1903" s="526" t="s">
        <v>2175</v>
      </c>
      <c r="D1903" s="526" t="s">
        <v>2524</v>
      </c>
      <c r="E1903" s="526" t="s">
        <v>2513</v>
      </c>
      <c r="F1903" s="530">
        <v>4</v>
      </c>
      <c r="G1903" s="530">
        <v>7476</v>
      </c>
      <c r="H1903" s="530">
        <v>1.9798728813559323</v>
      </c>
      <c r="I1903" s="530">
        <v>1869</v>
      </c>
      <c r="J1903" s="530">
        <v>2</v>
      </c>
      <c r="K1903" s="530">
        <v>3776</v>
      </c>
      <c r="L1903" s="530">
        <v>1</v>
      </c>
      <c r="M1903" s="530">
        <v>1888</v>
      </c>
      <c r="N1903" s="530">
        <v>2</v>
      </c>
      <c r="O1903" s="530">
        <v>3778</v>
      </c>
      <c r="P1903" s="544">
        <v>1.0005296610169492</v>
      </c>
      <c r="Q1903" s="531">
        <v>1889</v>
      </c>
    </row>
    <row r="1904" spans="1:17" ht="14.4" customHeight="1" x14ac:dyDescent="0.3">
      <c r="A1904" s="525" t="s">
        <v>2813</v>
      </c>
      <c r="B1904" s="526" t="s">
        <v>2194</v>
      </c>
      <c r="C1904" s="526" t="s">
        <v>2175</v>
      </c>
      <c r="D1904" s="526" t="s">
        <v>2329</v>
      </c>
      <c r="E1904" s="526" t="s">
        <v>2330</v>
      </c>
      <c r="F1904" s="530"/>
      <c r="G1904" s="530"/>
      <c r="H1904" s="530"/>
      <c r="I1904" s="530"/>
      <c r="J1904" s="530"/>
      <c r="K1904" s="530"/>
      <c r="L1904" s="530"/>
      <c r="M1904" s="530"/>
      <c r="N1904" s="530">
        <v>1</v>
      </c>
      <c r="O1904" s="530">
        <v>163</v>
      </c>
      <c r="P1904" s="544"/>
      <c r="Q1904" s="531">
        <v>163</v>
      </c>
    </row>
    <row r="1905" spans="1:17" ht="14.4" customHeight="1" x14ac:dyDescent="0.3">
      <c r="A1905" s="525" t="s">
        <v>2813</v>
      </c>
      <c r="B1905" s="526" t="s">
        <v>2194</v>
      </c>
      <c r="C1905" s="526" t="s">
        <v>2175</v>
      </c>
      <c r="D1905" s="526" t="s">
        <v>2335</v>
      </c>
      <c r="E1905" s="526" t="s">
        <v>2336</v>
      </c>
      <c r="F1905" s="530">
        <v>50</v>
      </c>
      <c r="G1905" s="530">
        <v>419950</v>
      </c>
      <c r="H1905" s="530">
        <v>3.1028342593687199</v>
      </c>
      <c r="I1905" s="530">
        <v>8399</v>
      </c>
      <c r="J1905" s="530">
        <v>16</v>
      </c>
      <c r="K1905" s="530">
        <v>135344</v>
      </c>
      <c r="L1905" s="530">
        <v>1</v>
      </c>
      <c r="M1905" s="530">
        <v>8459</v>
      </c>
      <c r="N1905" s="530">
        <v>12</v>
      </c>
      <c r="O1905" s="530">
        <v>101520</v>
      </c>
      <c r="P1905" s="544">
        <v>0.75008866296252508</v>
      </c>
      <c r="Q1905" s="531">
        <v>8460</v>
      </c>
    </row>
    <row r="1906" spans="1:17" ht="14.4" customHeight="1" x14ac:dyDescent="0.3">
      <c r="A1906" s="525" t="s">
        <v>2813</v>
      </c>
      <c r="B1906" s="526" t="s">
        <v>2194</v>
      </c>
      <c r="C1906" s="526" t="s">
        <v>2175</v>
      </c>
      <c r="D1906" s="526" t="s">
        <v>2339</v>
      </c>
      <c r="E1906" s="526" t="s">
        <v>2340</v>
      </c>
      <c r="F1906" s="530"/>
      <c r="G1906" s="530"/>
      <c r="H1906" s="530"/>
      <c r="I1906" s="530"/>
      <c r="J1906" s="530"/>
      <c r="K1906" s="530"/>
      <c r="L1906" s="530"/>
      <c r="M1906" s="530"/>
      <c r="N1906" s="530">
        <v>1</v>
      </c>
      <c r="O1906" s="530">
        <v>2053</v>
      </c>
      <c r="P1906" s="544"/>
      <c r="Q1906" s="531">
        <v>2053</v>
      </c>
    </row>
    <row r="1907" spans="1:17" ht="14.4" customHeight="1" x14ac:dyDescent="0.3">
      <c r="A1907" s="525" t="s">
        <v>2813</v>
      </c>
      <c r="B1907" s="526" t="s">
        <v>2194</v>
      </c>
      <c r="C1907" s="526" t="s">
        <v>2175</v>
      </c>
      <c r="D1907" s="526" t="s">
        <v>2529</v>
      </c>
      <c r="E1907" s="526" t="s">
        <v>2530</v>
      </c>
      <c r="F1907" s="530">
        <v>1</v>
      </c>
      <c r="G1907" s="530">
        <v>5705</v>
      </c>
      <c r="H1907" s="530">
        <v>0.49582826351468801</v>
      </c>
      <c r="I1907" s="530">
        <v>5705</v>
      </c>
      <c r="J1907" s="530">
        <v>2</v>
      </c>
      <c r="K1907" s="530">
        <v>11506</v>
      </c>
      <c r="L1907" s="530">
        <v>1</v>
      </c>
      <c r="M1907" s="530">
        <v>5753</v>
      </c>
      <c r="N1907" s="530">
        <v>1</v>
      </c>
      <c r="O1907" s="530">
        <v>5753</v>
      </c>
      <c r="P1907" s="544">
        <v>0.5</v>
      </c>
      <c r="Q1907" s="531">
        <v>5753</v>
      </c>
    </row>
    <row r="1908" spans="1:17" ht="14.4" customHeight="1" x14ac:dyDescent="0.3">
      <c r="A1908" s="525" t="s">
        <v>2813</v>
      </c>
      <c r="B1908" s="526" t="s">
        <v>2194</v>
      </c>
      <c r="C1908" s="526" t="s">
        <v>2175</v>
      </c>
      <c r="D1908" s="526" t="s">
        <v>2349</v>
      </c>
      <c r="E1908" s="526" t="s">
        <v>2350</v>
      </c>
      <c r="F1908" s="530"/>
      <c r="G1908" s="530"/>
      <c r="H1908" s="530"/>
      <c r="I1908" s="530"/>
      <c r="J1908" s="530">
        <v>6</v>
      </c>
      <c r="K1908" s="530">
        <v>2112</v>
      </c>
      <c r="L1908" s="530">
        <v>1</v>
      </c>
      <c r="M1908" s="530">
        <v>352</v>
      </c>
      <c r="N1908" s="530">
        <v>2</v>
      </c>
      <c r="O1908" s="530">
        <v>704</v>
      </c>
      <c r="P1908" s="544">
        <v>0.33333333333333331</v>
      </c>
      <c r="Q1908" s="531">
        <v>352</v>
      </c>
    </row>
    <row r="1909" spans="1:17" ht="14.4" customHeight="1" x14ac:dyDescent="0.3">
      <c r="A1909" s="525" t="s">
        <v>498</v>
      </c>
      <c r="B1909" s="526" t="s">
        <v>2194</v>
      </c>
      <c r="C1909" s="526" t="s">
        <v>2164</v>
      </c>
      <c r="D1909" s="526" t="s">
        <v>2198</v>
      </c>
      <c r="E1909" s="526" t="s">
        <v>633</v>
      </c>
      <c r="F1909" s="530">
        <v>-0.1</v>
      </c>
      <c r="G1909" s="530">
        <v>-494.39</v>
      </c>
      <c r="H1909" s="530"/>
      <c r="I1909" s="530">
        <v>4943.8999999999996</v>
      </c>
      <c r="J1909" s="530"/>
      <c r="K1909" s="530"/>
      <c r="L1909" s="530"/>
      <c r="M1909" s="530"/>
      <c r="N1909" s="530"/>
      <c r="O1909" s="530"/>
      <c r="P1909" s="544"/>
      <c r="Q1909" s="531"/>
    </row>
    <row r="1910" spans="1:17" ht="14.4" customHeight="1" x14ac:dyDescent="0.3">
      <c r="A1910" s="525" t="s">
        <v>498</v>
      </c>
      <c r="B1910" s="526" t="s">
        <v>2194</v>
      </c>
      <c r="C1910" s="526" t="s">
        <v>2164</v>
      </c>
      <c r="D1910" s="526" t="s">
        <v>2200</v>
      </c>
      <c r="E1910" s="526" t="s">
        <v>633</v>
      </c>
      <c r="F1910" s="530">
        <v>-0.43999999999999995</v>
      </c>
      <c r="G1910" s="530">
        <v>-4350.67</v>
      </c>
      <c r="H1910" s="530"/>
      <c r="I1910" s="530">
        <v>9887.8863636363658</v>
      </c>
      <c r="J1910" s="530"/>
      <c r="K1910" s="530"/>
      <c r="L1910" s="530"/>
      <c r="M1910" s="530"/>
      <c r="N1910" s="530"/>
      <c r="O1910" s="530"/>
      <c r="P1910" s="544"/>
      <c r="Q1910" s="531"/>
    </row>
    <row r="1911" spans="1:17" ht="14.4" customHeight="1" x14ac:dyDescent="0.3">
      <c r="A1911" s="525" t="s">
        <v>498</v>
      </c>
      <c r="B1911" s="526" t="s">
        <v>2194</v>
      </c>
      <c r="C1911" s="526" t="s">
        <v>2164</v>
      </c>
      <c r="D1911" s="526" t="s">
        <v>2585</v>
      </c>
      <c r="E1911" s="526" t="s">
        <v>2586</v>
      </c>
      <c r="F1911" s="530">
        <v>-1</v>
      </c>
      <c r="G1911" s="530">
        <v>-398.2</v>
      </c>
      <c r="H1911" s="530"/>
      <c r="I1911" s="530">
        <v>398.2</v>
      </c>
      <c r="J1911" s="530"/>
      <c r="K1911" s="530"/>
      <c r="L1911" s="530"/>
      <c r="M1911" s="530"/>
      <c r="N1911" s="530"/>
      <c r="O1911" s="530"/>
      <c r="P1911" s="544"/>
      <c r="Q1911" s="531"/>
    </row>
    <row r="1912" spans="1:17" ht="14.4" customHeight="1" x14ac:dyDescent="0.3">
      <c r="A1912" s="525" t="s">
        <v>498</v>
      </c>
      <c r="B1912" s="526" t="s">
        <v>2194</v>
      </c>
      <c r="C1912" s="526" t="s">
        <v>2164</v>
      </c>
      <c r="D1912" s="526" t="s">
        <v>2207</v>
      </c>
      <c r="E1912" s="526" t="s">
        <v>607</v>
      </c>
      <c r="F1912" s="530"/>
      <c r="G1912" s="530"/>
      <c r="H1912" s="530"/>
      <c r="I1912" s="530"/>
      <c r="J1912" s="530">
        <v>-0.05</v>
      </c>
      <c r="K1912" s="530">
        <v>-442.7</v>
      </c>
      <c r="L1912" s="530">
        <v>1</v>
      </c>
      <c r="M1912" s="530">
        <v>8854</v>
      </c>
      <c r="N1912" s="530"/>
      <c r="O1912" s="530"/>
      <c r="P1912" s="544"/>
      <c r="Q1912" s="531"/>
    </row>
    <row r="1913" spans="1:17" ht="14.4" customHeight="1" x14ac:dyDescent="0.3">
      <c r="A1913" s="525" t="s">
        <v>498</v>
      </c>
      <c r="B1913" s="526" t="s">
        <v>2194</v>
      </c>
      <c r="C1913" s="526" t="s">
        <v>2164</v>
      </c>
      <c r="D1913" s="526" t="s">
        <v>2208</v>
      </c>
      <c r="E1913" s="526" t="s">
        <v>675</v>
      </c>
      <c r="F1913" s="530"/>
      <c r="G1913" s="530"/>
      <c r="H1913" s="530"/>
      <c r="I1913" s="530"/>
      <c r="J1913" s="530"/>
      <c r="K1913" s="530"/>
      <c r="L1913" s="530"/>
      <c r="M1913" s="530"/>
      <c r="N1913" s="530">
        <v>-0.15000000000000002</v>
      </c>
      <c r="O1913" s="530">
        <v>-292.39</v>
      </c>
      <c r="P1913" s="544"/>
      <c r="Q1913" s="531">
        <v>1949.2666666666662</v>
      </c>
    </row>
    <row r="1914" spans="1:17" ht="14.4" customHeight="1" x14ac:dyDescent="0.3">
      <c r="A1914" s="525" t="s">
        <v>498</v>
      </c>
      <c r="B1914" s="526" t="s">
        <v>2194</v>
      </c>
      <c r="C1914" s="526" t="s">
        <v>2164</v>
      </c>
      <c r="D1914" s="526" t="s">
        <v>2209</v>
      </c>
      <c r="E1914" s="526" t="s">
        <v>607</v>
      </c>
      <c r="F1914" s="530">
        <v>-0.25</v>
      </c>
      <c r="G1914" s="530">
        <v>-442.7</v>
      </c>
      <c r="H1914" s="530"/>
      <c r="I1914" s="530">
        <v>1770.8</v>
      </c>
      <c r="J1914" s="530"/>
      <c r="K1914" s="530"/>
      <c r="L1914" s="530"/>
      <c r="M1914" s="530"/>
      <c r="N1914" s="530"/>
      <c r="O1914" s="530"/>
      <c r="P1914" s="544"/>
      <c r="Q1914" s="531"/>
    </row>
    <row r="1915" spans="1:17" ht="14.4" customHeight="1" x14ac:dyDescent="0.3">
      <c r="A1915" s="525" t="s">
        <v>498</v>
      </c>
      <c r="B1915" s="526" t="s">
        <v>2194</v>
      </c>
      <c r="C1915" s="526" t="s">
        <v>2164</v>
      </c>
      <c r="D1915" s="526" t="s">
        <v>2211</v>
      </c>
      <c r="E1915" s="526" t="s">
        <v>601</v>
      </c>
      <c r="F1915" s="530"/>
      <c r="G1915" s="530"/>
      <c r="H1915" s="530"/>
      <c r="I1915" s="530"/>
      <c r="J1915" s="530">
        <v>0.05</v>
      </c>
      <c r="K1915" s="530">
        <v>45.19</v>
      </c>
      <c r="L1915" s="530">
        <v>1</v>
      </c>
      <c r="M1915" s="530">
        <v>903.8</v>
      </c>
      <c r="N1915" s="530"/>
      <c r="O1915" s="530"/>
      <c r="P1915" s="544"/>
      <c r="Q1915" s="531"/>
    </row>
    <row r="1916" spans="1:17" ht="14.4" customHeight="1" x14ac:dyDescent="0.3">
      <c r="A1916" s="525" t="s">
        <v>498</v>
      </c>
      <c r="B1916" s="526" t="s">
        <v>2194</v>
      </c>
      <c r="C1916" s="526" t="s">
        <v>2164</v>
      </c>
      <c r="D1916" s="526" t="s">
        <v>2212</v>
      </c>
      <c r="E1916" s="526" t="s">
        <v>607</v>
      </c>
      <c r="F1916" s="530">
        <v>-0.01</v>
      </c>
      <c r="G1916" s="530">
        <v>-460.41</v>
      </c>
      <c r="H1916" s="530">
        <v>-0.72222309369558746</v>
      </c>
      <c r="I1916" s="530">
        <v>46041</v>
      </c>
      <c r="J1916" s="530">
        <v>0.02</v>
      </c>
      <c r="K1916" s="530">
        <v>637.49</v>
      </c>
      <c r="L1916" s="530">
        <v>1</v>
      </c>
      <c r="M1916" s="530">
        <v>31874.5</v>
      </c>
      <c r="N1916" s="530"/>
      <c r="O1916" s="530"/>
      <c r="P1916" s="544"/>
      <c r="Q1916" s="531"/>
    </row>
    <row r="1917" spans="1:17" ht="14.4" customHeight="1" x14ac:dyDescent="0.3">
      <c r="A1917" s="525" t="s">
        <v>498</v>
      </c>
      <c r="B1917" s="526" t="s">
        <v>2194</v>
      </c>
      <c r="C1917" s="526" t="s">
        <v>2166</v>
      </c>
      <c r="D1917" s="526" t="s">
        <v>2385</v>
      </c>
      <c r="E1917" s="526" t="s">
        <v>2386</v>
      </c>
      <c r="F1917" s="530">
        <v>-1</v>
      </c>
      <c r="G1917" s="530">
        <v>-972.32</v>
      </c>
      <c r="H1917" s="530"/>
      <c r="I1917" s="530">
        <v>972.32</v>
      </c>
      <c r="J1917" s="530"/>
      <c r="K1917" s="530"/>
      <c r="L1917" s="530"/>
      <c r="M1917" s="530"/>
      <c r="N1917" s="530"/>
      <c r="O1917" s="530"/>
      <c r="P1917" s="544"/>
      <c r="Q1917" s="531"/>
    </row>
    <row r="1918" spans="1:17" ht="14.4" customHeight="1" x14ac:dyDescent="0.3">
      <c r="A1918" s="525" t="s">
        <v>498</v>
      </c>
      <c r="B1918" s="526" t="s">
        <v>2194</v>
      </c>
      <c r="C1918" s="526" t="s">
        <v>2166</v>
      </c>
      <c r="D1918" s="526" t="s">
        <v>2388</v>
      </c>
      <c r="E1918" s="526" t="s">
        <v>2386</v>
      </c>
      <c r="F1918" s="530">
        <v>-4</v>
      </c>
      <c r="G1918" s="530">
        <v>-6829.24</v>
      </c>
      <c r="H1918" s="530"/>
      <c r="I1918" s="530">
        <v>1707.31</v>
      </c>
      <c r="J1918" s="530"/>
      <c r="K1918" s="530"/>
      <c r="L1918" s="530"/>
      <c r="M1918" s="530"/>
      <c r="N1918" s="530"/>
      <c r="O1918" s="530"/>
      <c r="P1918" s="544"/>
      <c r="Q1918" s="531"/>
    </row>
    <row r="1919" spans="1:17" ht="14.4" customHeight="1" x14ac:dyDescent="0.3">
      <c r="A1919" s="525" t="s">
        <v>498</v>
      </c>
      <c r="B1919" s="526" t="s">
        <v>2194</v>
      </c>
      <c r="C1919" s="526" t="s">
        <v>2166</v>
      </c>
      <c r="D1919" s="526" t="s">
        <v>2390</v>
      </c>
      <c r="E1919" s="526" t="s">
        <v>2391</v>
      </c>
      <c r="F1919" s="530">
        <v>-1</v>
      </c>
      <c r="G1919" s="530">
        <v>-1932.09</v>
      </c>
      <c r="H1919" s="530"/>
      <c r="I1919" s="530">
        <v>1932.09</v>
      </c>
      <c r="J1919" s="530"/>
      <c r="K1919" s="530"/>
      <c r="L1919" s="530"/>
      <c r="M1919" s="530"/>
      <c r="N1919" s="530"/>
      <c r="O1919" s="530"/>
      <c r="P1919" s="544"/>
      <c r="Q1919" s="531"/>
    </row>
    <row r="1920" spans="1:17" ht="14.4" customHeight="1" x14ac:dyDescent="0.3">
      <c r="A1920" s="525" t="s">
        <v>498</v>
      </c>
      <c r="B1920" s="526" t="s">
        <v>2194</v>
      </c>
      <c r="C1920" s="526" t="s">
        <v>2166</v>
      </c>
      <c r="D1920" s="526" t="s">
        <v>2394</v>
      </c>
      <c r="E1920" s="526" t="s">
        <v>2393</v>
      </c>
      <c r="F1920" s="530">
        <v>-3</v>
      </c>
      <c r="G1920" s="530">
        <v>-6425.5499999999993</v>
      </c>
      <c r="H1920" s="530"/>
      <c r="I1920" s="530">
        <v>2141.85</v>
      </c>
      <c r="J1920" s="530"/>
      <c r="K1920" s="530"/>
      <c r="L1920" s="530"/>
      <c r="M1920" s="530"/>
      <c r="N1920" s="530"/>
      <c r="O1920" s="530"/>
      <c r="P1920" s="544"/>
      <c r="Q1920" s="531"/>
    </row>
    <row r="1921" spans="1:17" ht="14.4" customHeight="1" x14ac:dyDescent="0.3">
      <c r="A1921" s="525" t="s">
        <v>498</v>
      </c>
      <c r="B1921" s="526" t="s">
        <v>2194</v>
      </c>
      <c r="C1921" s="526" t="s">
        <v>2166</v>
      </c>
      <c r="D1921" s="526" t="s">
        <v>2407</v>
      </c>
      <c r="E1921" s="526" t="s">
        <v>2408</v>
      </c>
      <c r="F1921" s="530">
        <v>-2</v>
      </c>
      <c r="G1921" s="530">
        <v>-8275.7800000000007</v>
      </c>
      <c r="H1921" s="530"/>
      <c r="I1921" s="530">
        <v>4137.8900000000003</v>
      </c>
      <c r="J1921" s="530"/>
      <c r="K1921" s="530"/>
      <c r="L1921" s="530"/>
      <c r="M1921" s="530"/>
      <c r="N1921" s="530"/>
      <c r="O1921" s="530"/>
      <c r="P1921" s="544"/>
      <c r="Q1921" s="531"/>
    </row>
    <row r="1922" spans="1:17" ht="14.4" customHeight="1" x14ac:dyDescent="0.3">
      <c r="A1922" s="525" t="s">
        <v>498</v>
      </c>
      <c r="B1922" s="526" t="s">
        <v>2194</v>
      </c>
      <c r="C1922" s="526" t="s">
        <v>2166</v>
      </c>
      <c r="D1922" s="526" t="s">
        <v>2409</v>
      </c>
      <c r="E1922" s="526" t="s">
        <v>2410</v>
      </c>
      <c r="F1922" s="530">
        <v>-2</v>
      </c>
      <c r="G1922" s="530">
        <v>-2247.46</v>
      </c>
      <c r="H1922" s="530"/>
      <c r="I1922" s="530">
        <v>1123.73</v>
      </c>
      <c r="J1922" s="530"/>
      <c r="K1922" s="530"/>
      <c r="L1922" s="530"/>
      <c r="M1922" s="530"/>
      <c r="N1922" s="530"/>
      <c r="O1922" s="530"/>
      <c r="P1922" s="544"/>
      <c r="Q1922" s="531"/>
    </row>
    <row r="1923" spans="1:17" ht="14.4" customHeight="1" x14ac:dyDescent="0.3">
      <c r="A1923" s="525" t="s">
        <v>498</v>
      </c>
      <c r="B1923" s="526" t="s">
        <v>2194</v>
      </c>
      <c r="C1923" s="526" t="s">
        <v>2166</v>
      </c>
      <c r="D1923" s="526" t="s">
        <v>2411</v>
      </c>
      <c r="E1923" s="526" t="s">
        <v>2412</v>
      </c>
      <c r="F1923" s="530">
        <v>-1</v>
      </c>
      <c r="G1923" s="530">
        <v>-17073.05</v>
      </c>
      <c r="H1923" s="530"/>
      <c r="I1923" s="530">
        <v>17073.05</v>
      </c>
      <c r="J1923" s="530"/>
      <c r="K1923" s="530"/>
      <c r="L1923" s="530"/>
      <c r="M1923" s="530"/>
      <c r="N1923" s="530"/>
      <c r="O1923" s="530"/>
      <c r="P1923" s="544"/>
      <c r="Q1923" s="531"/>
    </row>
    <row r="1924" spans="1:17" ht="14.4" customHeight="1" x14ac:dyDescent="0.3">
      <c r="A1924" s="525" t="s">
        <v>498</v>
      </c>
      <c r="B1924" s="526" t="s">
        <v>2194</v>
      </c>
      <c r="C1924" s="526" t="s">
        <v>2166</v>
      </c>
      <c r="D1924" s="526" t="s">
        <v>2413</v>
      </c>
      <c r="E1924" s="526" t="s">
        <v>2414</v>
      </c>
      <c r="F1924" s="530">
        <v>-1</v>
      </c>
      <c r="G1924" s="530">
        <v>-1002.8</v>
      </c>
      <c r="H1924" s="530"/>
      <c r="I1924" s="530">
        <v>1002.8</v>
      </c>
      <c r="J1924" s="530"/>
      <c r="K1924" s="530"/>
      <c r="L1924" s="530"/>
      <c r="M1924" s="530"/>
      <c r="N1924" s="530"/>
      <c r="O1924" s="530"/>
      <c r="P1924" s="544"/>
      <c r="Q1924" s="531"/>
    </row>
    <row r="1925" spans="1:17" ht="14.4" customHeight="1" x14ac:dyDescent="0.3">
      <c r="A1925" s="525" t="s">
        <v>498</v>
      </c>
      <c r="B1925" s="526" t="s">
        <v>2194</v>
      </c>
      <c r="C1925" s="526" t="s">
        <v>2166</v>
      </c>
      <c r="D1925" s="526" t="s">
        <v>2425</v>
      </c>
      <c r="E1925" s="526" t="s">
        <v>2426</v>
      </c>
      <c r="F1925" s="530">
        <v>-1</v>
      </c>
      <c r="G1925" s="530">
        <v>-5259.23</v>
      </c>
      <c r="H1925" s="530"/>
      <c r="I1925" s="530">
        <v>5259.23</v>
      </c>
      <c r="J1925" s="530"/>
      <c r="K1925" s="530"/>
      <c r="L1925" s="530"/>
      <c r="M1925" s="530"/>
      <c r="N1925" s="530"/>
      <c r="O1925" s="530"/>
      <c r="P1925" s="544"/>
      <c r="Q1925" s="531"/>
    </row>
    <row r="1926" spans="1:17" ht="14.4" customHeight="1" x14ac:dyDescent="0.3">
      <c r="A1926" s="525" t="s">
        <v>498</v>
      </c>
      <c r="B1926" s="526" t="s">
        <v>2194</v>
      </c>
      <c r="C1926" s="526" t="s">
        <v>2166</v>
      </c>
      <c r="D1926" s="526" t="s">
        <v>2437</v>
      </c>
      <c r="E1926" s="526" t="s">
        <v>2436</v>
      </c>
      <c r="F1926" s="530">
        <v>-1</v>
      </c>
      <c r="G1926" s="530">
        <v>-888.06</v>
      </c>
      <c r="H1926" s="530"/>
      <c r="I1926" s="530">
        <v>888.06</v>
      </c>
      <c r="J1926" s="530"/>
      <c r="K1926" s="530"/>
      <c r="L1926" s="530"/>
      <c r="M1926" s="530"/>
      <c r="N1926" s="530"/>
      <c r="O1926" s="530"/>
      <c r="P1926" s="544"/>
      <c r="Q1926" s="531"/>
    </row>
    <row r="1927" spans="1:17" ht="14.4" customHeight="1" x14ac:dyDescent="0.3">
      <c r="A1927" s="525" t="s">
        <v>498</v>
      </c>
      <c r="B1927" s="526" t="s">
        <v>2194</v>
      </c>
      <c r="C1927" s="526" t="s">
        <v>2166</v>
      </c>
      <c r="D1927" s="526" t="s">
        <v>2442</v>
      </c>
      <c r="E1927" s="526" t="s">
        <v>2443</v>
      </c>
      <c r="F1927" s="530">
        <v>-1</v>
      </c>
      <c r="G1927" s="530">
        <v>-1312.14</v>
      </c>
      <c r="H1927" s="530"/>
      <c r="I1927" s="530">
        <v>1312.14</v>
      </c>
      <c r="J1927" s="530"/>
      <c r="K1927" s="530"/>
      <c r="L1927" s="530"/>
      <c r="M1927" s="530"/>
      <c r="N1927" s="530"/>
      <c r="O1927" s="530"/>
      <c r="P1927" s="544"/>
      <c r="Q1927" s="531"/>
    </row>
    <row r="1928" spans="1:17" ht="14.4" customHeight="1" x14ac:dyDescent="0.3">
      <c r="A1928" s="525" t="s">
        <v>498</v>
      </c>
      <c r="B1928" s="526" t="s">
        <v>2194</v>
      </c>
      <c r="C1928" s="526" t="s">
        <v>2166</v>
      </c>
      <c r="D1928" s="526" t="s">
        <v>2446</v>
      </c>
      <c r="E1928" s="526" t="s">
        <v>2447</v>
      </c>
      <c r="F1928" s="530">
        <v>-1</v>
      </c>
      <c r="G1928" s="530">
        <v>-1146.33</v>
      </c>
      <c r="H1928" s="530"/>
      <c r="I1928" s="530">
        <v>1146.33</v>
      </c>
      <c r="J1928" s="530"/>
      <c r="K1928" s="530"/>
      <c r="L1928" s="530"/>
      <c r="M1928" s="530"/>
      <c r="N1928" s="530"/>
      <c r="O1928" s="530"/>
      <c r="P1928" s="544"/>
      <c r="Q1928" s="531"/>
    </row>
    <row r="1929" spans="1:17" ht="14.4" customHeight="1" x14ac:dyDescent="0.3">
      <c r="A1929" s="525" t="s">
        <v>498</v>
      </c>
      <c r="B1929" s="526" t="s">
        <v>2194</v>
      </c>
      <c r="C1929" s="526" t="s">
        <v>2166</v>
      </c>
      <c r="D1929" s="526" t="s">
        <v>2448</v>
      </c>
      <c r="E1929" s="526" t="s">
        <v>2449</v>
      </c>
      <c r="F1929" s="530">
        <v>-2</v>
      </c>
      <c r="G1929" s="530">
        <v>-718.2</v>
      </c>
      <c r="H1929" s="530"/>
      <c r="I1929" s="530">
        <v>359.1</v>
      </c>
      <c r="J1929" s="530"/>
      <c r="K1929" s="530"/>
      <c r="L1929" s="530"/>
      <c r="M1929" s="530"/>
      <c r="N1929" s="530"/>
      <c r="O1929" s="530"/>
      <c r="P1929" s="544"/>
      <c r="Q1929" s="531"/>
    </row>
    <row r="1930" spans="1:17" ht="14.4" customHeight="1" x14ac:dyDescent="0.3">
      <c r="A1930" s="525" t="s">
        <v>498</v>
      </c>
      <c r="B1930" s="526" t="s">
        <v>2194</v>
      </c>
      <c r="C1930" s="526" t="s">
        <v>2166</v>
      </c>
      <c r="D1930" s="526" t="s">
        <v>2450</v>
      </c>
      <c r="E1930" s="526" t="s">
        <v>2451</v>
      </c>
      <c r="F1930" s="530">
        <v>-2</v>
      </c>
      <c r="G1930" s="530">
        <v>-33663.379999999997</v>
      </c>
      <c r="H1930" s="530"/>
      <c r="I1930" s="530">
        <v>16831.689999999999</v>
      </c>
      <c r="J1930" s="530"/>
      <c r="K1930" s="530"/>
      <c r="L1930" s="530"/>
      <c r="M1930" s="530"/>
      <c r="N1930" s="530"/>
      <c r="O1930" s="530"/>
      <c r="P1930" s="544"/>
      <c r="Q1930" s="531"/>
    </row>
    <row r="1931" spans="1:17" ht="14.4" customHeight="1" x14ac:dyDescent="0.3">
      <c r="A1931" s="525" t="s">
        <v>498</v>
      </c>
      <c r="B1931" s="526" t="s">
        <v>2194</v>
      </c>
      <c r="C1931" s="526" t="s">
        <v>2166</v>
      </c>
      <c r="D1931" s="526" t="s">
        <v>2456</v>
      </c>
      <c r="E1931" s="526" t="s">
        <v>2457</v>
      </c>
      <c r="F1931" s="530">
        <v>-1</v>
      </c>
      <c r="G1931" s="530">
        <v>-6587.13</v>
      </c>
      <c r="H1931" s="530"/>
      <c r="I1931" s="530">
        <v>6587.13</v>
      </c>
      <c r="J1931" s="530"/>
      <c r="K1931" s="530"/>
      <c r="L1931" s="530"/>
      <c r="M1931" s="530"/>
      <c r="N1931" s="530"/>
      <c r="O1931" s="530"/>
      <c r="P1931" s="544"/>
      <c r="Q1931" s="531"/>
    </row>
    <row r="1932" spans="1:17" ht="14.4" customHeight="1" x14ac:dyDescent="0.3">
      <c r="A1932" s="525" t="s">
        <v>498</v>
      </c>
      <c r="B1932" s="526" t="s">
        <v>2194</v>
      </c>
      <c r="C1932" s="526" t="s">
        <v>2166</v>
      </c>
      <c r="D1932" s="526" t="s">
        <v>2458</v>
      </c>
      <c r="E1932" s="526" t="s">
        <v>2459</v>
      </c>
      <c r="F1932" s="530">
        <v>-1</v>
      </c>
      <c r="G1932" s="530">
        <v>-80936.399999999994</v>
      </c>
      <c r="H1932" s="530"/>
      <c r="I1932" s="530">
        <v>80936.399999999994</v>
      </c>
      <c r="J1932" s="530"/>
      <c r="K1932" s="530"/>
      <c r="L1932" s="530"/>
      <c r="M1932" s="530"/>
      <c r="N1932" s="530"/>
      <c r="O1932" s="530"/>
      <c r="P1932" s="544"/>
      <c r="Q1932" s="531"/>
    </row>
    <row r="1933" spans="1:17" ht="14.4" customHeight="1" x14ac:dyDescent="0.3">
      <c r="A1933" s="525" t="s">
        <v>498</v>
      </c>
      <c r="B1933" s="526" t="s">
        <v>2194</v>
      </c>
      <c r="C1933" s="526" t="s">
        <v>2166</v>
      </c>
      <c r="D1933" s="526" t="s">
        <v>2636</v>
      </c>
      <c r="E1933" s="526" t="s">
        <v>2637</v>
      </c>
      <c r="F1933" s="530">
        <v>-1</v>
      </c>
      <c r="G1933" s="530">
        <v>-26499.82</v>
      </c>
      <c r="H1933" s="530"/>
      <c r="I1933" s="530">
        <v>26499.82</v>
      </c>
      <c r="J1933" s="530"/>
      <c r="K1933" s="530"/>
      <c r="L1933" s="530"/>
      <c r="M1933" s="530"/>
      <c r="N1933" s="530"/>
      <c r="O1933" s="530"/>
      <c r="P1933" s="544"/>
      <c r="Q1933" s="531"/>
    </row>
    <row r="1934" spans="1:17" ht="14.4" customHeight="1" x14ac:dyDescent="0.3">
      <c r="A1934" s="525" t="s">
        <v>498</v>
      </c>
      <c r="B1934" s="526" t="s">
        <v>2194</v>
      </c>
      <c r="C1934" s="526" t="s">
        <v>2166</v>
      </c>
      <c r="D1934" s="526" t="s">
        <v>2466</v>
      </c>
      <c r="E1934" s="526" t="s">
        <v>2467</v>
      </c>
      <c r="F1934" s="530">
        <v>-1</v>
      </c>
      <c r="G1934" s="530">
        <v>-4360</v>
      </c>
      <c r="H1934" s="530"/>
      <c r="I1934" s="530">
        <v>4360</v>
      </c>
      <c r="J1934" s="530"/>
      <c r="K1934" s="530"/>
      <c r="L1934" s="530"/>
      <c r="M1934" s="530"/>
      <c r="N1934" s="530"/>
      <c r="O1934" s="530"/>
      <c r="P1934" s="544"/>
      <c r="Q1934" s="531"/>
    </row>
    <row r="1935" spans="1:17" ht="14.4" customHeight="1" x14ac:dyDescent="0.3">
      <c r="A1935" s="525" t="s">
        <v>2814</v>
      </c>
      <c r="B1935" s="526" t="s">
        <v>2194</v>
      </c>
      <c r="C1935" s="526" t="s">
        <v>2164</v>
      </c>
      <c r="D1935" s="526" t="s">
        <v>2165</v>
      </c>
      <c r="E1935" s="526" t="s">
        <v>603</v>
      </c>
      <c r="F1935" s="530"/>
      <c r="G1935" s="530"/>
      <c r="H1935" s="530"/>
      <c r="I1935" s="530"/>
      <c r="J1935" s="530"/>
      <c r="K1935" s="530"/>
      <c r="L1935" s="530"/>
      <c r="M1935" s="530"/>
      <c r="N1935" s="530">
        <v>0</v>
      </c>
      <c r="O1935" s="530">
        <v>0</v>
      </c>
      <c r="P1935" s="544"/>
      <c r="Q1935" s="531"/>
    </row>
    <row r="1936" spans="1:17" ht="14.4" customHeight="1" x14ac:dyDescent="0.3">
      <c r="A1936" s="525" t="s">
        <v>2814</v>
      </c>
      <c r="B1936" s="526" t="s">
        <v>2194</v>
      </c>
      <c r="C1936" s="526" t="s">
        <v>2164</v>
      </c>
      <c r="D1936" s="526" t="s">
        <v>2196</v>
      </c>
      <c r="E1936" s="526" t="s">
        <v>690</v>
      </c>
      <c r="F1936" s="530">
        <v>1.67</v>
      </c>
      <c r="G1936" s="530">
        <v>4267.3599999999997</v>
      </c>
      <c r="H1936" s="530"/>
      <c r="I1936" s="530">
        <v>2555.3053892215567</v>
      </c>
      <c r="J1936" s="530"/>
      <c r="K1936" s="530"/>
      <c r="L1936" s="530"/>
      <c r="M1936" s="530"/>
      <c r="N1936" s="530"/>
      <c r="O1936" s="530"/>
      <c r="P1936" s="544"/>
      <c r="Q1936" s="531"/>
    </row>
    <row r="1937" spans="1:17" ht="14.4" customHeight="1" x14ac:dyDescent="0.3">
      <c r="A1937" s="525" t="s">
        <v>2814</v>
      </c>
      <c r="B1937" s="526" t="s">
        <v>2194</v>
      </c>
      <c r="C1937" s="526" t="s">
        <v>2164</v>
      </c>
      <c r="D1937" s="526" t="s">
        <v>2198</v>
      </c>
      <c r="E1937" s="526" t="s">
        <v>633</v>
      </c>
      <c r="F1937" s="530">
        <v>0.06</v>
      </c>
      <c r="G1937" s="530">
        <v>296.63</v>
      </c>
      <c r="H1937" s="530"/>
      <c r="I1937" s="530">
        <v>4943.833333333333</v>
      </c>
      <c r="J1937" s="530"/>
      <c r="K1937" s="530"/>
      <c r="L1937" s="530"/>
      <c r="M1937" s="530"/>
      <c r="N1937" s="530"/>
      <c r="O1937" s="530"/>
      <c r="P1937" s="544"/>
      <c r="Q1937" s="531"/>
    </row>
    <row r="1938" spans="1:17" ht="14.4" customHeight="1" x14ac:dyDescent="0.3">
      <c r="A1938" s="525" t="s">
        <v>2814</v>
      </c>
      <c r="B1938" s="526" t="s">
        <v>2194</v>
      </c>
      <c r="C1938" s="526" t="s">
        <v>2164</v>
      </c>
      <c r="D1938" s="526" t="s">
        <v>2199</v>
      </c>
      <c r="E1938" s="526" t="s">
        <v>597</v>
      </c>
      <c r="F1938" s="530">
        <v>2.7</v>
      </c>
      <c r="G1938" s="530">
        <v>2568.61</v>
      </c>
      <c r="H1938" s="530">
        <v>0.35811171603242875</v>
      </c>
      <c r="I1938" s="530">
        <v>951.33703703703702</v>
      </c>
      <c r="J1938" s="530">
        <v>7.25</v>
      </c>
      <c r="K1938" s="530">
        <v>7172.65</v>
      </c>
      <c r="L1938" s="530">
        <v>1</v>
      </c>
      <c r="M1938" s="530">
        <v>989.33103448275858</v>
      </c>
      <c r="N1938" s="530">
        <v>3.7</v>
      </c>
      <c r="O1938" s="530">
        <v>3717.86</v>
      </c>
      <c r="P1938" s="544">
        <v>0.51833841048984686</v>
      </c>
      <c r="Q1938" s="531">
        <v>1004.827027027027</v>
      </c>
    </row>
    <row r="1939" spans="1:17" ht="14.4" customHeight="1" x14ac:dyDescent="0.3">
      <c r="A1939" s="525" t="s">
        <v>2814</v>
      </c>
      <c r="B1939" s="526" t="s">
        <v>2194</v>
      </c>
      <c r="C1939" s="526" t="s">
        <v>2164</v>
      </c>
      <c r="D1939" s="526" t="s">
        <v>2200</v>
      </c>
      <c r="E1939" s="526" t="s">
        <v>633</v>
      </c>
      <c r="F1939" s="530">
        <v>1.78</v>
      </c>
      <c r="G1939" s="530">
        <v>17600.47</v>
      </c>
      <c r="H1939" s="530">
        <v>9.888904495960265</v>
      </c>
      <c r="I1939" s="530">
        <v>9887.9044943820227</v>
      </c>
      <c r="J1939" s="530">
        <v>0.18</v>
      </c>
      <c r="K1939" s="530">
        <v>1779.8200000000002</v>
      </c>
      <c r="L1939" s="530">
        <v>1</v>
      </c>
      <c r="M1939" s="530">
        <v>9887.8888888888905</v>
      </c>
      <c r="N1939" s="530">
        <v>1.1700000000000002</v>
      </c>
      <c r="O1939" s="530">
        <v>11568.859999999999</v>
      </c>
      <c r="P1939" s="544">
        <v>6.5000168556370852</v>
      </c>
      <c r="Q1939" s="531">
        <v>9887.9145299145275</v>
      </c>
    </row>
    <row r="1940" spans="1:17" ht="14.4" customHeight="1" x14ac:dyDescent="0.3">
      <c r="A1940" s="525" t="s">
        <v>2814</v>
      </c>
      <c r="B1940" s="526" t="s">
        <v>2194</v>
      </c>
      <c r="C1940" s="526" t="s">
        <v>2164</v>
      </c>
      <c r="D1940" s="526" t="s">
        <v>2204</v>
      </c>
      <c r="E1940" s="526" t="s">
        <v>592</v>
      </c>
      <c r="F1940" s="530"/>
      <c r="G1940" s="530"/>
      <c r="H1940" s="530"/>
      <c r="I1940" s="530"/>
      <c r="J1940" s="530"/>
      <c r="K1940" s="530"/>
      <c r="L1940" s="530"/>
      <c r="M1940" s="530"/>
      <c r="N1940" s="530">
        <v>3</v>
      </c>
      <c r="O1940" s="530">
        <v>2530.38</v>
      </c>
      <c r="P1940" s="544"/>
      <c r="Q1940" s="531">
        <v>843.46</v>
      </c>
    </row>
    <row r="1941" spans="1:17" ht="14.4" customHeight="1" x14ac:dyDescent="0.3">
      <c r="A1941" s="525" t="s">
        <v>2814</v>
      </c>
      <c r="B1941" s="526" t="s">
        <v>2194</v>
      </c>
      <c r="C1941" s="526" t="s">
        <v>2164</v>
      </c>
      <c r="D1941" s="526" t="s">
        <v>2207</v>
      </c>
      <c r="E1941" s="526" t="s">
        <v>607</v>
      </c>
      <c r="F1941" s="530">
        <v>0.19</v>
      </c>
      <c r="G1941" s="530">
        <v>1682.26</v>
      </c>
      <c r="H1941" s="530"/>
      <c r="I1941" s="530">
        <v>8854</v>
      </c>
      <c r="J1941" s="530"/>
      <c r="K1941" s="530"/>
      <c r="L1941" s="530"/>
      <c r="M1941" s="530"/>
      <c r="N1941" s="530">
        <v>7.0000000000000007E-2</v>
      </c>
      <c r="O1941" s="530">
        <v>636.66</v>
      </c>
      <c r="P1941" s="544"/>
      <c r="Q1941" s="531">
        <v>9095.1428571428551</v>
      </c>
    </row>
    <row r="1942" spans="1:17" ht="14.4" customHeight="1" x14ac:dyDescent="0.3">
      <c r="A1942" s="525" t="s">
        <v>2814</v>
      </c>
      <c r="B1942" s="526" t="s">
        <v>2194</v>
      </c>
      <c r="C1942" s="526" t="s">
        <v>2164</v>
      </c>
      <c r="D1942" s="526" t="s">
        <v>2208</v>
      </c>
      <c r="E1942" s="526" t="s">
        <v>675</v>
      </c>
      <c r="F1942" s="530"/>
      <c r="G1942" s="530"/>
      <c r="H1942" s="530"/>
      <c r="I1942" s="530"/>
      <c r="J1942" s="530"/>
      <c r="K1942" s="530"/>
      <c r="L1942" s="530"/>
      <c r="M1942" s="530"/>
      <c r="N1942" s="530">
        <v>0.30000000000000004</v>
      </c>
      <c r="O1942" s="530">
        <v>584.79</v>
      </c>
      <c r="P1942" s="544"/>
      <c r="Q1942" s="531">
        <v>1949.2999999999995</v>
      </c>
    </row>
    <row r="1943" spans="1:17" ht="14.4" customHeight="1" x14ac:dyDescent="0.3">
      <c r="A1943" s="525" t="s">
        <v>2814</v>
      </c>
      <c r="B1943" s="526" t="s">
        <v>2194</v>
      </c>
      <c r="C1943" s="526" t="s">
        <v>2164</v>
      </c>
      <c r="D1943" s="526" t="s">
        <v>2209</v>
      </c>
      <c r="E1943" s="526" t="s">
        <v>607</v>
      </c>
      <c r="F1943" s="530">
        <v>3.4499999999999997</v>
      </c>
      <c r="G1943" s="530">
        <v>6109.2699999999995</v>
      </c>
      <c r="H1943" s="530">
        <v>0.86982032006378485</v>
      </c>
      <c r="I1943" s="530">
        <v>1770.8028985507246</v>
      </c>
      <c r="J1943" s="530">
        <v>3.95</v>
      </c>
      <c r="K1943" s="530">
        <v>7023.6</v>
      </c>
      <c r="L1943" s="530">
        <v>1</v>
      </c>
      <c r="M1943" s="530">
        <v>1778.126582278481</v>
      </c>
      <c r="N1943" s="530">
        <v>1.75</v>
      </c>
      <c r="O1943" s="530">
        <v>3183.2999999999997</v>
      </c>
      <c r="P1943" s="544">
        <v>0.4532291132752434</v>
      </c>
      <c r="Q1943" s="531">
        <v>1819.0285714285712</v>
      </c>
    </row>
    <row r="1944" spans="1:17" ht="14.4" customHeight="1" x14ac:dyDescent="0.3">
      <c r="A1944" s="525" t="s">
        <v>2814</v>
      </c>
      <c r="B1944" s="526" t="s">
        <v>2194</v>
      </c>
      <c r="C1944" s="526" t="s">
        <v>2164</v>
      </c>
      <c r="D1944" s="526" t="s">
        <v>2212</v>
      </c>
      <c r="E1944" s="526" t="s">
        <v>607</v>
      </c>
      <c r="F1944" s="530">
        <v>0.14000000000000001</v>
      </c>
      <c r="G1944" s="530">
        <v>4568.67</v>
      </c>
      <c r="H1944" s="530">
        <v>1.4414982062794419</v>
      </c>
      <c r="I1944" s="530">
        <v>32633.357142857141</v>
      </c>
      <c r="J1944" s="530">
        <v>0.1</v>
      </c>
      <c r="K1944" s="530">
        <v>3169.39</v>
      </c>
      <c r="L1944" s="530">
        <v>1</v>
      </c>
      <c r="M1944" s="530">
        <v>31693.899999999998</v>
      </c>
      <c r="N1944" s="530">
        <v>0.15</v>
      </c>
      <c r="O1944" s="530">
        <v>5275.18</v>
      </c>
      <c r="P1944" s="544">
        <v>1.664414918959169</v>
      </c>
      <c r="Q1944" s="531">
        <v>35167.866666666669</v>
      </c>
    </row>
    <row r="1945" spans="1:17" ht="14.4" customHeight="1" x14ac:dyDescent="0.3">
      <c r="A1945" s="525" t="s">
        <v>2814</v>
      </c>
      <c r="B1945" s="526" t="s">
        <v>2194</v>
      </c>
      <c r="C1945" s="526" t="s">
        <v>2166</v>
      </c>
      <c r="D1945" s="526" t="s">
        <v>2383</v>
      </c>
      <c r="E1945" s="526" t="s">
        <v>2384</v>
      </c>
      <c r="F1945" s="530">
        <v>1</v>
      </c>
      <c r="G1945" s="530">
        <v>1447.28</v>
      </c>
      <c r="H1945" s="530"/>
      <c r="I1945" s="530">
        <v>1447.28</v>
      </c>
      <c r="J1945" s="530"/>
      <c r="K1945" s="530"/>
      <c r="L1945" s="530"/>
      <c r="M1945" s="530"/>
      <c r="N1945" s="530"/>
      <c r="O1945" s="530"/>
      <c r="P1945" s="544"/>
      <c r="Q1945" s="531"/>
    </row>
    <row r="1946" spans="1:17" ht="14.4" customHeight="1" x14ac:dyDescent="0.3">
      <c r="A1946" s="525" t="s">
        <v>2814</v>
      </c>
      <c r="B1946" s="526" t="s">
        <v>2194</v>
      </c>
      <c r="C1946" s="526" t="s">
        <v>2166</v>
      </c>
      <c r="D1946" s="526" t="s">
        <v>2385</v>
      </c>
      <c r="E1946" s="526" t="s">
        <v>2386</v>
      </c>
      <c r="F1946" s="530">
        <v>1</v>
      </c>
      <c r="G1946" s="530">
        <v>972.32</v>
      </c>
      <c r="H1946" s="530"/>
      <c r="I1946" s="530">
        <v>972.32</v>
      </c>
      <c r="J1946" s="530"/>
      <c r="K1946" s="530"/>
      <c r="L1946" s="530"/>
      <c r="M1946" s="530"/>
      <c r="N1946" s="530"/>
      <c r="O1946" s="530"/>
      <c r="P1946" s="544"/>
      <c r="Q1946" s="531"/>
    </row>
    <row r="1947" spans="1:17" ht="14.4" customHeight="1" x14ac:dyDescent="0.3">
      <c r="A1947" s="525" t="s">
        <v>2814</v>
      </c>
      <c r="B1947" s="526" t="s">
        <v>2194</v>
      </c>
      <c r="C1947" s="526" t="s">
        <v>2166</v>
      </c>
      <c r="D1947" s="526" t="s">
        <v>2388</v>
      </c>
      <c r="E1947" s="526" t="s">
        <v>2386</v>
      </c>
      <c r="F1947" s="530">
        <v>6</v>
      </c>
      <c r="G1947" s="530">
        <v>10243.859999999999</v>
      </c>
      <c r="H1947" s="530">
        <v>2.9999999999999996</v>
      </c>
      <c r="I1947" s="530">
        <v>1707.3099999999997</v>
      </c>
      <c r="J1947" s="530">
        <v>2</v>
      </c>
      <c r="K1947" s="530">
        <v>3414.62</v>
      </c>
      <c r="L1947" s="530">
        <v>1</v>
      </c>
      <c r="M1947" s="530">
        <v>1707.31</v>
      </c>
      <c r="N1947" s="530">
        <v>1</v>
      </c>
      <c r="O1947" s="530">
        <v>1707.31</v>
      </c>
      <c r="P1947" s="544">
        <v>0.5</v>
      </c>
      <c r="Q1947" s="531">
        <v>1707.31</v>
      </c>
    </row>
    <row r="1948" spans="1:17" ht="14.4" customHeight="1" x14ac:dyDescent="0.3">
      <c r="A1948" s="525" t="s">
        <v>2814</v>
      </c>
      <c r="B1948" s="526" t="s">
        <v>2194</v>
      </c>
      <c r="C1948" s="526" t="s">
        <v>2166</v>
      </c>
      <c r="D1948" s="526" t="s">
        <v>2389</v>
      </c>
      <c r="E1948" s="526" t="s">
        <v>2386</v>
      </c>
      <c r="F1948" s="530">
        <v>1</v>
      </c>
      <c r="G1948" s="530">
        <v>2066.3000000000002</v>
      </c>
      <c r="H1948" s="530">
        <v>1</v>
      </c>
      <c r="I1948" s="530">
        <v>2066.3000000000002</v>
      </c>
      <c r="J1948" s="530">
        <v>1</v>
      </c>
      <c r="K1948" s="530">
        <v>2066.3000000000002</v>
      </c>
      <c r="L1948" s="530">
        <v>1</v>
      </c>
      <c r="M1948" s="530">
        <v>2066.3000000000002</v>
      </c>
      <c r="N1948" s="530">
        <v>1</v>
      </c>
      <c r="O1948" s="530">
        <v>2066.3000000000002</v>
      </c>
      <c r="P1948" s="544">
        <v>1</v>
      </c>
      <c r="Q1948" s="531">
        <v>2066.3000000000002</v>
      </c>
    </row>
    <row r="1949" spans="1:17" ht="14.4" customHeight="1" x14ac:dyDescent="0.3">
      <c r="A1949" s="525" t="s">
        <v>2814</v>
      </c>
      <c r="B1949" s="526" t="s">
        <v>2194</v>
      </c>
      <c r="C1949" s="526" t="s">
        <v>2166</v>
      </c>
      <c r="D1949" s="526" t="s">
        <v>2392</v>
      </c>
      <c r="E1949" s="526" t="s">
        <v>2393</v>
      </c>
      <c r="F1949" s="530">
        <v>6</v>
      </c>
      <c r="G1949" s="530">
        <v>6166.5599999999995</v>
      </c>
      <c r="H1949" s="530">
        <v>3</v>
      </c>
      <c r="I1949" s="530">
        <v>1027.76</v>
      </c>
      <c r="J1949" s="530">
        <v>2</v>
      </c>
      <c r="K1949" s="530">
        <v>2055.52</v>
      </c>
      <c r="L1949" s="530">
        <v>1</v>
      </c>
      <c r="M1949" s="530">
        <v>1027.76</v>
      </c>
      <c r="N1949" s="530">
        <v>3</v>
      </c>
      <c r="O1949" s="530">
        <v>3083.2799999999997</v>
      </c>
      <c r="P1949" s="544">
        <v>1.5</v>
      </c>
      <c r="Q1949" s="531">
        <v>1027.76</v>
      </c>
    </row>
    <row r="1950" spans="1:17" ht="14.4" customHeight="1" x14ac:dyDescent="0.3">
      <c r="A1950" s="525" t="s">
        <v>2814</v>
      </c>
      <c r="B1950" s="526" t="s">
        <v>2194</v>
      </c>
      <c r="C1950" s="526" t="s">
        <v>2166</v>
      </c>
      <c r="D1950" s="526" t="s">
        <v>2394</v>
      </c>
      <c r="E1950" s="526" t="s">
        <v>2393</v>
      </c>
      <c r="F1950" s="530">
        <v>2</v>
      </c>
      <c r="G1950" s="530">
        <v>4283.7</v>
      </c>
      <c r="H1950" s="530"/>
      <c r="I1950" s="530">
        <v>2141.85</v>
      </c>
      <c r="J1950" s="530"/>
      <c r="K1950" s="530"/>
      <c r="L1950" s="530"/>
      <c r="M1950" s="530"/>
      <c r="N1950" s="530">
        <v>2</v>
      </c>
      <c r="O1950" s="530">
        <v>4283.7</v>
      </c>
      <c r="P1950" s="544"/>
      <c r="Q1950" s="531">
        <v>2141.85</v>
      </c>
    </row>
    <row r="1951" spans="1:17" ht="14.4" customHeight="1" x14ac:dyDescent="0.3">
      <c r="A1951" s="525" t="s">
        <v>2814</v>
      </c>
      <c r="B1951" s="526" t="s">
        <v>2194</v>
      </c>
      <c r="C1951" s="526" t="s">
        <v>2166</v>
      </c>
      <c r="D1951" s="526" t="s">
        <v>2395</v>
      </c>
      <c r="E1951" s="526" t="s">
        <v>2396</v>
      </c>
      <c r="F1951" s="530"/>
      <c r="G1951" s="530"/>
      <c r="H1951" s="530"/>
      <c r="I1951" s="530"/>
      <c r="J1951" s="530">
        <v>1</v>
      </c>
      <c r="K1951" s="530">
        <v>8536.5499999999993</v>
      </c>
      <c r="L1951" s="530">
        <v>1</v>
      </c>
      <c r="M1951" s="530">
        <v>8536.5499999999993</v>
      </c>
      <c r="N1951" s="530"/>
      <c r="O1951" s="530"/>
      <c r="P1951" s="544"/>
      <c r="Q1951" s="531"/>
    </row>
    <row r="1952" spans="1:17" ht="14.4" customHeight="1" x14ac:dyDescent="0.3">
      <c r="A1952" s="525" t="s">
        <v>2814</v>
      </c>
      <c r="B1952" s="526" t="s">
        <v>2194</v>
      </c>
      <c r="C1952" s="526" t="s">
        <v>2166</v>
      </c>
      <c r="D1952" s="526" t="s">
        <v>2623</v>
      </c>
      <c r="E1952" s="526" t="s">
        <v>2624</v>
      </c>
      <c r="F1952" s="530">
        <v>3</v>
      </c>
      <c r="G1952" s="530">
        <v>166191.6</v>
      </c>
      <c r="H1952" s="530"/>
      <c r="I1952" s="530">
        <v>55397.200000000004</v>
      </c>
      <c r="J1952" s="530"/>
      <c r="K1952" s="530"/>
      <c r="L1952" s="530"/>
      <c r="M1952" s="530"/>
      <c r="N1952" s="530"/>
      <c r="O1952" s="530"/>
      <c r="P1952" s="544"/>
      <c r="Q1952" s="531"/>
    </row>
    <row r="1953" spans="1:17" ht="14.4" customHeight="1" x14ac:dyDescent="0.3">
      <c r="A1953" s="525" t="s">
        <v>2814</v>
      </c>
      <c r="B1953" s="526" t="s">
        <v>2194</v>
      </c>
      <c r="C1953" s="526" t="s">
        <v>2166</v>
      </c>
      <c r="D1953" s="526" t="s">
        <v>2401</v>
      </c>
      <c r="E1953" s="526" t="s">
        <v>2402</v>
      </c>
      <c r="F1953" s="530">
        <v>1</v>
      </c>
      <c r="G1953" s="530">
        <v>2236.5</v>
      </c>
      <c r="H1953" s="530">
        <v>1</v>
      </c>
      <c r="I1953" s="530">
        <v>2236.5</v>
      </c>
      <c r="J1953" s="530">
        <v>1</v>
      </c>
      <c r="K1953" s="530">
        <v>2236.5</v>
      </c>
      <c r="L1953" s="530">
        <v>1</v>
      </c>
      <c r="M1953" s="530">
        <v>2236.5</v>
      </c>
      <c r="N1953" s="530"/>
      <c r="O1953" s="530"/>
      <c r="P1953" s="544"/>
      <c r="Q1953" s="531"/>
    </row>
    <row r="1954" spans="1:17" ht="14.4" customHeight="1" x14ac:dyDescent="0.3">
      <c r="A1954" s="525" t="s">
        <v>2814</v>
      </c>
      <c r="B1954" s="526" t="s">
        <v>2194</v>
      </c>
      <c r="C1954" s="526" t="s">
        <v>2166</v>
      </c>
      <c r="D1954" s="526" t="s">
        <v>2403</v>
      </c>
      <c r="E1954" s="526" t="s">
        <v>2404</v>
      </c>
      <c r="F1954" s="530">
        <v>2</v>
      </c>
      <c r="G1954" s="530">
        <v>333093.5</v>
      </c>
      <c r="H1954" s="530"/>
      <c r="I1954" s="530">
        <v>166546.75</v>
      </c>
      <c r="J1954" s="530"/>
      <c r="K1954" s="530"/>
      <c r="L1954" s="530"/>
      <c r="M1954" s="530"/>
      <c r="N1954" s="530">
        <v>1</v>
      </c>
      <c r="O1954" s="530">
        <v>166546.75</v>
      </c>
      <c r="P1954" s="544"/>
      <c r="Q1954" s="531">
        <v>166546.75</v>
      </c>
    </row>
    <row r="1955" spans="1:17" ht="14.4" customHeight="1" x14ac:dyDescent="0.3">
      <c r="A1955" s="525" t="s">
        <v>2814</v>
      </c>
      <c r="B1955" s="526" t="s">
        <v>2194</v>
      </c>
      <c r="C1955" s="526" t="s">
        <v>2166</v>
      </c>
      <c r="D1955" s="526" t="s">
        <v>2405</v>
      </c>
      <c r="E1955" s="526" t="s">
        <v>2406</v>
      </c>
      <c r="F1955" s="530">
        <v>7</v>
      </c>
      <c r="G1955" s="530">
        <v>48235.46</v>
      </c>
      <c r="H1955" s="530">
        <v>7</v>
      </c>
      <c r="I1955" s="530">
        <v>6890.78</v>
      </c>
      <c r="J1955" s="530">
        <v>1</v>
      </c>
      <c r="K1955" s="530">
        <v>6890.78</v>
      </c>
      <c r="L1955" s="530">
        <v>1</v>
      </c>
      <c r="M1955" s="530">
        <v>6890.78</v>
      </c>
      <c r="N1955" s="530"/>
      <c r="O1955" s="530"/>
      <c r="P1955" s="544"/>
      <c r="Q1955" s="531"/>
    </row>
    <row r="1956" spans="1:17" ht="14.4" customHeight="1" x14ac:dyDescent="0.3">
      <c r="A1956" s="525" t="s">
        <v>2814</v>
      </c>
      <c r="B1956" s="526" t="s">
        <v>2194</v>
      </c>
      <c r="C1956" s="526" t="s">
        <v>2166</v>
      </c>
      <c r="D1956" s="526" t="s">
        <v>2409</v>
      </c>
      <c r="E1956" s="526" t="s">
        <v>2410</v>
      </c>
      <c r="F1956" s="530"/>
      <c r="G1956" s="530"/>
      <c r="H1956" s="530"/>
      <c r="I1956" s="530"/>
      <c r="J1956" s="530">
        <v>1</v>
      </c>
      <c r="K1956" s="530">
        <v>1123.73</v>
      </c>
      <c r="L1956" s="530">
        <v>1</v>
      </c>
      <c r="M1956" s="530">
        <v>1123.73</v>
      </c>
      <c r="N1956" s="530"/>
      <c r="O1956" s="530"/>
      <c r="P1956" s="544"/>
      <c r="Q1956" s="531"/>
    </row>
    <row r="1957" spans="1:17" ht="14.4" customHeight="1" x14ac:dyDescent="0.3">
      <c r="A1957" s="525" t="s">
        <v>2814</v>
      </c>
      <c r="B1957" s="526" t="s">
        <v>2194</v>
      </c>
      <c r="C1957" s="526" t="s">
        <v>2166</v>
      </c>
      <c r="D1957" s="526" t="s">
        <v>2413</v>
      </c>
      <c r="E1957" s="526" t="s">
        <v>2414</v>
      </c>
      <c r="F1957" s="530">
        <v>1</v>
      </c>
      <c r="G1957" s="530">
        <v>1002.8</v>
      </c>
      <c r="H1957" s="530"/>
      <c r="I1957" s="530">
        <v>1002.8</v>
      </c>
      <c r="J1957" s="530"/>
      <c r="K1957" s="530"/>
      <c r="L1957" s="530"/>
      <c r="M1957" s="530"/>
      <c r="N1957" s="530">
        <v>1</v>
      </c>
      <c r="O1957" s="530">
        <v>1002.8</v>
      </c>
      <c r="P1957" s="544"/>
      <c r="Q1957" s="531">
        <v>1002.8</v>
      </c>
    </row>
    <row r="1958" spans="1:17" ht="14.4" customHeight="1" x14ac:dyDescent="0.3">
      <c r="A1958" s="525" t="s">
        <v>2814</v>
      </c>
      <c r="B1958" s="526" t="s">
        <v>2194</v>
      </c>
      <c r="C1958" s="526" t="s">
        <v>2166</v>
      </c>
      <c r="D1958" s="526" t="s">
        <v>2423</v>
      </c>
      <c r="E1958" s="526" t="s">
        <v>2424</v>
      </c>
      <c r="F1958" s="530">
        <v>3</v>
      </c>
      <c r="G1958" s="530">
        <v>2391</v>
      </c>
      <c r="H1958" s="530"/>
      <c r="I1958" s="530">
        <v>797</v>
      </c>
      <c r="J1958" s="530"/>
      <c r="K1958" s="530"/>
      <c r="L1958" s="530"/>
      <c r="M1958" s="530"/>
      <c r="N1958" s="530"/>
      <c r="O1958" s="530"/>
      <c r="P1958" s="544"/>
      <c r="Q1958" s="531"/>
    </row>
    <row r="1959" spans="1:17" ht="14.4" customHeight="1" x14ac:dyDescent="0.3">
      <c r="A1959" s="525" t="s">
        <v>2814</v>
      </c>
      <c r="B1959" s="526" t="s">
        <v>2194</v>
      </c>
      <c r="C1959" s="526" t="s">
        <v>2166</v>
      </c>
      <c r="D1959" s="526" t="s">
        <v>2662</v>
      </c>
      <c r="E1959" s="526" t="s">
        <v>2663</v>
      </c>
      <c r="F1959" s="530">
        <v>1</v>
      </c>
      <c r="G1959" s="530">
        <v>10072.94</v>
      </c>
      <c r="H1959" s="530"/>
      <c r="I1959" s="530">
        <v>10072.94</v>
      </c>
      <c r="J1959" s="530"/>
      <c r="K1959" s="530"/>
      <c r="L1959" s="530"/>
      <c r="M1959" s="530"/>
      <c r="N1959" s="530"/>
      <c r="O1959" s="530"/>
      <c r="P1959" s="544"/>
      <c r="Q1959" s="531"/>
    </row>
    <row r="1960" spans="1:17" ht="14.4" customHeight="1" x14ac:dyDescent="0.3">
      <c r="A1960" s="525" t="s">
        <v>2814</v>
      </c>
      <c r="B1960" s="526" t="s">
        <v>2194</v>
      </c>
      <c r="C1960" s="526" t="s">
        <v>2166</v>
      </c>
      <c r="D1960" s="526" t="s">
        <v>2591</v>
      </c>
      <c r="E1960" s="526" t="s">
        <v>2592</v>
      </c>
      <c r="F1960" s="530">
        <v>1</v>
      </c>
      <c r="G1960" s="530">
        <v>2974.36</v>
      </c>
      <c r="H1960" s="530"/>
      <c r="I1960" s="530">
        <v>2974.36</v>
      </c>
      <c r="J1960" s="530"/>
      <c r="K1960" s="530"/>
      <c r="L1960" s="530"/>
      <c r="M1960" s="530"/>
      <c r="N1960" s="530">
        <v>1</v>
      </c>
      <c r="O1960" s="530">
        <v>2974.36</v>
      </c>
      <c r="P1960" s="544"/>
      <c r="Q1960" s="531">
        <v>2974.36</v>
      </c>
    </row>
    <row r="1961" spans="1:17" ht="14.4" customHeight="1" x14ac:dyDescent="0.3">
      <c r="A1961" s="525" t="s">
        <v>2814</v>
      </c>
      <c r="B1961" s="526" t="s">
        <v>2194</v>
      </c>
      <c r="C1961" s="526" t="s">
        <v>2166</v>
      </c>
      <c r="D1961" s="526" t="s">
        <v>2425</v>
      </c>
      <c r="E1961" s="526" t="s">
        <v>2426</v>
      </c>
      <c r="F1961" s="530">
        <v>5</v>
      </c>
      <c r="G1961" s="530">
        <v>26296.149999999998</v>
      </c>
      <c r="H1961" s="530">
        <v>2.5</v>
      </c>
      <c r="I1961" s="530">
        <v>5259.23</v>
      </c>
      <c r="J1961" s="530">
        <v>2</v>
      </c>
      <c r="K1961" s="530">
        <v>10518.46</v>
      </c>
      <c r="L1961" s="530">
        <v>1</v>
      </c>
      <c r="M1961" s="530">
        <v>5259.23</v>
      </c>
      <c r="N1961" s="530"/>
      <c r="O1961" s="530"/>
      <c r="P1961" s="544"/>
      <c r="Q1961" s="531"/>
    </row>
    <row r="1962" spans="1:17" ht="14.4" customHeight="1" x14ac:dyDescent="0.3">
      <c r="A1962" s="525" t="s">
        <v>2814</v>
      </c>
      <c r="B1962" s="526" t="s">
        <v>2194</v>
      </c>
      <c r="C1962" s="526" t="s">
        <v>2166</v>
      </c>
      <c r="D1962" s="526" t="s">
        <v>2427</v>
      </c>
      <c r="E1962" s="526" t="s">
        <v>2428</v>
      </c>
      <c r="F1962" s="530"/>
      <c r="G1962" s="530"/>
      <c r="H1962" s="530"/>
      <c r="I1962" s="530"/>
      <c r="J1962" s="530"/>
      <c r="K1962" s="530"/>
      <c r="L1962" s="530"/>
      <c r="M1962" s="530"/>
      <c r="N1962" s="530">
        <v>2</v>
      </c>
      <c r="O1962" s="530">
        <v>2994.88</v>
      </c>
      <c r="P1962" s="544"/>
      <c r="Q1962" s="531">
        <v>1497.44</v>
      </c>
    </row>
    <row r="1963" spans="1:17" ht="14.4" customHeight="1" x14ac:dyDescent="0.3">
      <c r="A1963" s="525" t="s">
        <v>2814</v>
      </c>
      <c r="B1963" s="526" t="s">
        <v>2194</v>
      </c>
      <c r="C1963" s="526" t="s">
        <v>2166</v>
      </c>
      <c r="D1963" s="526" t="s">
        <v>2435</v>
      </c>
      <c r="E1963" s="526" t="s">
        <v>2436</v>
      </c>
      <c r="F1963" s="530">
        <v>2</v>
      </c>
      <c r="G1963" s="530">
        <v>1662.32</v>
      </c>
      <c r="H1963" s="530">
        <v>1</v>
      </c>
      <c r="I1963" s="530">
        <v>831.16</v>
      </c>
      <c r="J1963" s="530">
        <v>2</v>
      </c>
      <c r="K1963" s="530">
        <v>1662.32</v>
      </c>
      <c r="L1963" s="530">
        <v>1</v>
      </c>
      <c r="M1963" s="530">
        <v>831.16</v>
      </c>
      <c r="N1963" s="530">
        <v>3</v>
      </c>
      <c r="O1963" s="530">
        <v>2493.48</v>
      </c>
      <c r="P1963" s="544">
        <v>1.5</v>
      </c>
      <c r="Q1963" s="531">
        <v>831.16</v>
      </c>
    </row>
    <row r="1964" spans="1:17" ht="14.4" customHeight="1" x14ac:dyDescent="0.3">
      <c r="A1964" s="525" t="s">
        <v>2814</v>
      </c>
      <c r="B1964" s="526" t="s">
        <v>2194</v>
      </c>
      <c r="C1964" s="526" t="s">
        <v>2166</v>
      </c>
      <c r="D1964" s="526" t="s">
        <v>2437</v>
      </c>
      <c r="E1964" s="526" t="s">
        <v>2436</v>
      </c>
      <c r="F1964" s="530">
        <v>2</v>
      </c>
      <c r="G1964" s="530">
        <v>1776.12</v>
      </c>
      <c r="H1964" s="530"/>
      <c r="I1964" s="530">
        <v>888.06</v>
      </c>
      <c r="J1964" s="530"/>
      <c r="K1964" s="530"/>
      <c r="L1964" s="530"/>
      <c r="M1964" s="530"/>
      <c r="N1964" s="530"/>
      <c r="O1964" s="530"/>
      <c r="P1964" s="544"/>
      <c r="Q1964" s="531"/>
    </row>
    <row r="1965" spans="1:17" ht="14.4" customHeight="1" x14ac:dyDescent="0.3">
      <c r="A1965" s="525" t="s">
        <v>2814</v>
      </c>
      <c r="B1965" s="526" t="s">
        <v>2194</v>
      </c>
      <c r="C1965" s="526" t="s">
        <v>2166</v>
      </c>
      <c r="D1965" s="526" t="s">
        <v>2438</v>
      </c>
      <c r="E1965" s="526" t="s">
        <v>2439</v>
      </c>
      <c r="F1965" s="530">
        <v>3</v>
      </c>
      <c r="G1965" s="530">
        <v>2664.18</v>
      </c>
      <c r="H1965" s="530"/>
      <c r="I1965" s="530">
        <v>888.06</v>
      </c>
      <c r="J1965" s="530"/>
      <c r="K1965" s="530"/>
      <c r="L1965" s="530"/>
      <c r="M1965" s="530"/>
      <c r="N1965" s="530"/>
      <c r="O1965" s="530"/>
      <c r="P1965" s="544"/>
      <c r="Q1965" s="531"/>
    </row>
    <row r="1966" spans="1:17" ht="14.4" customHeight="1" x14ac:dyDescent="0.3">
      <c r="A1966" s="525" t="s">
        <v>2814</v>
      </c>
      <c r="B1966" s="526" t="s">
        <v>2194</v>
      </c>
      <c r="C1966" s="526" t="s">
        <v>2166</v>
      </c>
      <c r="D1966" s="526" t="s">
        <v>2442</v>
      </c>
      <c r="E1966" s="526" t="s">
        <v>2443</v>
      </c>
      <c r="F1966" s="530">
        <v>4</v>
      </c>
      <c r="G1966" s="530">
        <v>5248.56</v>
      </c>
      <c r="H1966" s="530"/>
      <c r="I1966" s="530">
        <v>1312.14</v>
      </c>
      <c r="J1966" s="530"/>
      <c r="K1966" s="530"/>
      <c r="L1966" s="530"/>
      <c r="M1966" s="530"/>
      <c r="N1966" s="530">
        <v>3</v>
      </c>
      <c r="O1966" s="530">
        <v>3936.42</v>
      </c>
      <c r="P1966" s="544"/>
      <c r="Q1966" s="531">
        <v>1312.14</v>
      </c>
    </row>
    <row r="1967" spans="1:17" ht="14.4" customHeight="1" x14ac:dyDescent="0.3">
      <c r="A1967" s="525" t="s">
        <v>2814</v>
      </c>
      <c r="B1967" s="526" t="s">
        <v>2194</v>
      </c>
      <c r="C1967" s="526" t="s">
        <v>2166</v>
      </c>
      <c r="D1967" s="526" t="s">
        <v>2446</v>
      </c>
      <c r="E1967" s="526" t="s">
        <v>2447</v>
      </c>
      <c r="F1967" s="530">
        <v>3</v>
      </c>
      <c r="G1967" s="530">
        <v>3438.99</v>
      </c>
      <c r="H1967" s="530">
        <v>1.5</v>
      </c>
      <c r="I1967" s="530">
        <v>1146.33</v>
      </c>
      <c r="J1967" s="530">
        <v>2</v>
      </c>
      <c r="K1967" s="530">
        <v>2292.66</v>
      </c>
      <c r="L1967" s="530">
        <v>1</v>
      </c>
      <c r="M1967" s="530">
        <v>1146.33</v>
      </c>
      <c r="N1967" s="530">
        <v>1</v>
      </c>
      <c r="O1967" s="530">
        <v>1146.33</v>
      </c>
      <c r="P1967" s="544">
        <v>0.5</v>
      </c>
      <c r="Q1967" s="531">
        <v>1146.33</v>
      </c>
    </row>
    <row r="1968" spans="1:17" ht="14.4" customHeight="1" x14ac:dyDescent="0.3">
      <c r="A1968" s="525" t="s">
        <v>2814</v>
      </c>
      <c r="B1968" s="526" t="s">
        <v>2194</v>
      </c>
      <c r="C1968" s="526" t="s">
        <v>2166</v>
      </c>
      <c r="D1968" s="526" t="s">
        <v>2448</v>
      </c>
      <c r="E1968" s="526" t="s">
        <v>2449</v>
      </c>
      <c r="F1968" s="530">
        <v>6</v>
      </c>
      <c r="G1968" s="530">
        <v>2154.6000000000004</v>
      </c>
      <c r="H1968" s="530">
        <v>6.0000000000000009</v>
      </c>
      <c r="I1968" s="530">
        <v>359.10000000000008</v>
      </c>
      <c r="J1968" s="530">
        <v>1</v>
      </c>
      <c r="K1968" s="530">
        <v>359.1</v>
      </c>
      <c r="L1968" s="530">
        <v>1</v>
      </c>
      <c r="M1968" s="530">
        <v>359.1</v>
      </c>
      <c r="N1968" s="530">
        <v>1</v>
      </c>
      <c r="O1968" s="530">
        <v>359.1</v>
      </c>
      <c r="P1968" s="544">
        <v>1</v>
      </c>
      <c r="Q1968" s="531">
        <v>359.1</v>
      </c>
    </row>
    <row r="1969" spans="1:17" ht="14.4" customHeight="1" x14ac:dyDescent="0.3">
      <c r="A1969" s="525" t="s">
        <v>2814</v>
      </c>
      <c r="B1969" s="526" t="s">
        <v>2194</v>
      </c>
      <c r="C1969" s="526" t="s">
        <v>2166</v>
      </c>
      <c r="D1969" s="526" t="s">
        <v>2677</v>
      </c>
      <c r="E1969" s="526" t="s">
        <v>2678</v>
      </c>
      <c r="F1969" s="530">
        <v>1</v>
      </c>
      <c r="G1969" s="530">
        <v>32179.09</v>
      </c>
      <c r="H1969" s="530"/>
      <c r="I1969" s="530">
        <v>32179.09</v>
      </c>
      <c r="J1969" s="530"/>
      <c r="K1969" s="530"/>
      <c r="L1969" s="530"/>
      <c r="M1969" s="530"/>
      <c r="N1969" s="530"/>
      <c r="O1969" s="530"/>
      <c r="P1969" s="544"/>
      <c r="Q1969" s="531"/>
    </row>
    <row r="1970" spans="1:17" ht="14.4" customHeight="1" x14ac:dyDescent="0.3">
      <c r="A1970" s="525" t="s">
        <v>2814</v>
      </c>
      <c r="B1970" s="526" t="s">
        <v>2194</v>
      </c>
      <c r="C1970" s="526" t="s">
        <v>2166</v>
      </c>
      <c r="D1970" s="526" t="s">
        <v>2456</v>
      </c>
      <c r="E1970" s="526" t="s">
        <v>2457</v>
      </c>
      <c r="F1970" s="530">
        <v>3</v>
      </c>
      <c r="G1970" s="530">
        <v>19761.39</v>
      </c>
      <c r="H1970" s="530">
        <v>3</v>
      </c>
      <c r="I1970" s="530">
        <v>6587.13</v>
      </c>
      <c r="J1970" s="530">
        <v>1</v>
      </c>
      <c r="K1970" s="530">
        <v>6587.13</v>
      </c>
      <c r="L1970" s="530">
        <v>1</v>
      </c>
      <c r="M1970" s="530">
        <v>6587.13</v>
      </c>
      <c r="N1970" s="530"/>
      <c r="O1970" s="530"/>
      <c r="P1970" s="544"/>
      <c r="Q1970" s="531"/>
    </row>
    <row r="1971" spans="1:17" ht="14.4" customHeight="1" x14ac:dyDescent="0.3">
      <c r="A1971" s="525" t="s">
        <v>2814</v>
      </c>
      <c r="B1971" s="526" t="s">
        <v>2194</v>
      </c>
      <c r="C1971" s="526" t="s">
        <v>2166</v>
      </c>
      <c r="D1971" s="526" t="s">
        <v>2679</v>
      </c>
      <c r="E1971" s="526" t="s">
        <v>2680</v>
      </c>
      <c r="F1971" s="530">
        <v>2</v>
      </c>
      <c r="G1971" s="530">
        <v>63259.64</v>
      </c>
      <c r="H1971" s="530"/>
      <c r="I1971" s="530">
        <v>31629.82</v>
      </c>
      <c r="J1971" s="530"/>
      <c r="K1971" s="530"/>
      <c r="L1971" s="530"/>
      <c r="M1971" s="530"/>
      <c r="N1971" s="530"/>
      <c r="O1971" s="530"/>
      <c r="P1971" s="544"/>
      <c r="Q1971" s="531"/>
    </row>
    <row r="1972" spans="1:17" ht="14.4" customHeight="1" x14ac:dyDescent="0.3">
      <c r="A1972" s="525" t="s">
        <v>2814</v>
      </c>
      <c r="B1972" s="526" t="s">
        <v>2194</v>
      </c>
      <c r="C1972" s="526" t="s">
        <v>2166</v>
      </c>
      <c r="D1972" s="526" t="s">
        <v>2462</v>
      </c>
      <c r="E1972" s="526" t="s">
        <v>2463</v>
      </c>
      <c r="F1972" s="530"/>
      <c r="G1972" s="530"/>
      <c r="H1972" s="530"/>
      <c r="I1972" s="530"/>
      <c r="J1972" s="530">
        <v>1</v>
      </c>
      <c r="K1972" s="530">
        <v>26449.24</v>
      </c>
      <c r="L1972" s="530">
        <v>1</v>
      </c>
      <c r="M1972" s="530">
        <v>26449.24</v>
      </c>
      <c r="N1972" s="530"/>
      <c r="O1972" s="530"/>
      <c r="P1972" s="544"/>
      <c r="Q1972" s="531"/>
    </row>
    <row r="1973" spans="1:17" ht="14.4" customHeight="1" x14ac:dyDescent="0.3">
      <c r="A1973" s="525" t="s">
        <v>2814</v>
      </c>
      <c r="B1973" s="526" t="s">
        <v>2194</v>
      </c>
      <c r="C1973" s="526" t="s">
        <v>2166</v>
      </c>
      <c r="D1973" s="526" t="s">
        <v>2687</v>
      </c>
      <c r="E1973" s="526" t="s">
        <v>2688</v>
      </c>
      <c r="F1973" s="530">
        <v>2</v>
      </c>
      <c r="G1973" s="530">
        <v>148822</v>
      </c>
      <c r="H1973" s="530"/>
      <c r="I1973" s="530">
        <v>74411</v>
      </c>
      <c r="J1973" s="530"/>
      <c r="K1973" s="530"/>
      <c r="L1973" s="530"/>
      <c r="M1973" s="530"/>
      <c r="N1973" s="530"/>
      <c r="O1973" s="530"/>
      <c r="P1973" s="544"/>
      <c r="Q1973" s="531"/>
    </row>
    <row r="1974" spans="1:17" ht="14.4" customHeight="1" x14ac:dyDescent="0.3">
      <c r="A1974" s="525" t="s">
        <v>2814</v>
      </c>
      <c r="B1974" s="526" t="s">
        <v>2194</v>
      </c>
      <c r="C1974" s="526" t="s">
        <v>2166</v>
      </c>
      <c r="D1974" s="526" t="s">
        <v>2466</v>
      </c>
      <c r="E1974" s="526" t="s">
        <v>2467</v>
      </c>
      <c r="F1974" s="530">
        <v>2</v>
      </c>
      <c r="G1974" s="530">
        <v>8720</v>
      </c>
      <c r="H1974" s="530">
        <v>0.66666666666666663</v>
      </c>
      <c r="I1974" s="530">
        <v>4360</v>
      </c>
      <c r="J1974" s="530">
        <v>3</v>
      </c>
      <c r="K1974" s="530">
        <v>13080</v>
      </c>
      <c r="L1974" s="530">
        <v>1</v>
      </c>
      <c r="M1974" s="530">
        <v>4360</v>
      </c>
      <c r="N1974" s="530"/>
      <c r="O1974" s="530"/>
      <c r="P1974" s="544"/>
      <c r="Q1974" s="531"/>
    </row>
    <row r="1975" spans="1:17" ht="14.4" customHeight="1" x14ac:dyDescent="0.3">
      <c r="A1975" s="525" t="s">
        <v>2814</v>
      </c>
      <c r="B1975" s="526" t="s">
        <v>2194</v>
      </c>
      <c r="C1975" s="526" t="s">
        <v>2166</v>
      </c>
      <c r="D1975" s="526" t="s">
        <v>2815</v>
      </c>
      <c r="E1975" s="526" t="s">
        <v>2816</v>
      </c>
      <c r="F1975" s="530">
        <v>1</v>
      </c>
      <c r="G1975" s="530">
        <v>166546.75</v>
      </c>
      <c r="H1975" s="530"/>
      <c r="I1975" s="530">
        <v>166546.75</v>
      </c>
      <c r="J1975" s="530"/>
      <c r="K1975" s="530"/>
      <c r="L1975" s="530"/>
      <c r="M1975" s="530"/>
      <c r="N1975" s="530"/>
      <c r="O1975" s="530"/>
      <c r="P1975" s="544"/>
      <c r="Q1975" s="531"/>
    </row>
    <row r="1976" spans="1:17" ht="14.4" customHeight="1" x14ac:dyDescent="0.3">
      <c r="A1976" s="525" t="s">
        <v>2814</v>
      </c>
      <c r="B1976" s="526" t="s">
        <v>2194</v>
      </c>
      <c r="C1976" s="526" t="s">
        <v>2166</v>
      </c>
      <c r="D1976" s="526" t="s">
        <v>2693</v>
      </c>
      <c r="E1976" s="526" t="s">
        <v>2694</v>
      </c>
      <c r="F1976" s="530">
        <v>1</v>
      </c>
      <c r="G1976" s="530">
        <v>11608.31</v>
      </c>
      <c r="H1976" s="530"/>
      <c r="I1976" s="530">
        <v>11608.31</v>
      </c>
      <c r="J1976" s="530"/>
      <c r="K1976" s="530"/>
      <c r="L1976" s="530"/>
      <c r="M1976" s="530"/>
      <c r="N1976" s="530"/>
      <c r="O1976" s="530"/>
      <c r="P1976" s="544"/>
      <c r="Q1976" s="531"/>
    </row>
    <row r="1977" spans="1:17" ht="14.4" customHeight="1" x14ac:dyDescent="0.3">
      <c r="A1977" s="525" t="s">
        <v>2814</v>
      </c>
      <c r="B1977" s="526" t="s">
        <v>2194</v>
      </c>
      <c r="C1977" s="526" t="s">
        <v>2166</v>
      </c>
      <c r="D1977" s="526" t="s">
        <v>2699</v>
      </c>
      <c r="E1977" s="526" t="s">
        <v>2700</v>
      </c>
      <c r="F1977" s="530">
        <v>2</v>
      </c>
      <c r="G1977" s="530">
        <v>443249.62</v>
      </c>
      <c r="H1977" s="530"/>
      <c r="I1977" s="530">
        <v>221624.81</v>
      </c>
      <c r="J1977" s="530"/>
      <c r="K1977" s="530"/>
      <c r="L1977" s="530"/>
      <c r="M1977" s="530"/>
      <c r="N1977" s="530"/>
      <c r="O1977" s="530"/>
      <c r="P1977" s="544"/>
      <c r="Q1977" s="531"/>
    </row>
    <row r="1978" spans="1:17" ht="14.4" customHeight="1" x14ac:dyDescent="0.3">
      <c r="A1978" s="525" t="s">
        <v>2814</v>
      </c>
      <c r="B1978" s="526" t="s">
        <v>2194</v>
      </c>
      <c r="C1978" s="526" t="s">
        <v>2166</v>
      </c>
      <c r="D1978" s="526" t="s">
        <v>2480</v>
      </c>
      <c r="E1978" s="526" t="s">
        <v>2481</v>
      </c>
      <c r="F1978" s="530"/>
      <c r="G1978" s="530"/>
      <c r="H1978" s="530"/>
      <c r="I1978" s="530"/>
      <c r="J1978" s="530">
        <v>1</v>
      </c>
      <c r="K1978" s="530">
        <v>30135</v>
      </c>
      <c r="L1978" s="530">
        <v>1</v>
      </c>
      <c r="M1978" s="530">
        <v>30135</v>
      </c>
      <c r="N1978" s="530"/>
      <c r="O1978" s="530"/>
      <c r="P1978" s="544"/>
      <c r="Q1978" s="531"/>
    </row>
    <row r="1979" spans="1:17" ht="14.4" customHeight="1" x14ac:dyDescent="0.3">
      <c r="A1979" s="525" t="s">
        <v>2814</v>
      </c>
      <c r="B1979" s="526" t="s">
        <v>2194</v>
      </c>
      <c r="C1979" s="526" t="s">
        <v>2166</v>
      </c>
      <c r="D1979" s="526" t="s">
        <v>2638</v>
      </c>
      <c r="E1979" s="526" t="s">
        <v>2639</v>
      </c>
      <c r="F1979" s="530"/>
      <c r="G1979" s="530"/>
      <c r="H1979" s="530"/>
      <c r="I1979" s="530"/>
      <c r="J1979" s="530"/>
      <c r="K1979" s="530"/>
      <c r="L1979" s="530"/>
      <c r="M1979" s="530"/>
      <c r="N1979" s="530">
        <v>1</v>
      </c>
      <c r="O1979" s="530">
        <v>38997.620000000003</v>
      </c>
      <c r="P1979" s="544"/>
      <c r="Q1979" s="531">
        <v>38997.620000000003</v>
      </c>
    </row>
    <row r="1980" spans="1:17" ht="14.4" customHeight="1" x14ac:dyDescent="0.3">
      <c r="A1980" s="525" t="s">
        <v>2814</v>
      </c>
      <c r="B1980" s="526" t="s">
        <v>2194</v>
      </c>
      <c r="C1980" s="526" t="s">
        <v>2166</v>
      </c>
      <c r="D1980" s="526" t="s">
        <v>2705</v>
      </c>
      <c r="E1980" s="526" t="s">
        <v>2386</v>
      </c>
      <c r="F1980" s="530">
        <v>1</v>
      </c>
      <c r="G1980" s="530">
        <v>3567.58</v>
      </c>
      <c r="H1980" s="530"/>
      <c r="I1980" s="530">
        <v>3567.58</v>
      </c>
      <c r="J1980" s="530"/>
      <c r="K1980" s="530"/>
      <c r="L1980" s="530"/>
      <c r="M1980" s="530"/>
      <c r="N1980" s="530"/>
      <c r="O1980" s="530"/>
      <c r="P1980" s="544"/>
      <c r="Q1980" s="531"/>
    </row>
    <row r="1981" spans="1:17" ht="14.4" customHeight="1" x14ac:dyDescent="0.3">
      <c r="A1981" s="525" t="s">
        <v>2814</v>
      </c>
      <c r="B1981" s="526" t="s">
        <v>2194</v>
      </c>
      <c r="C1981" s="526" t="s">
        <v>2166</v>
      </c>
      <c r="D1981" s="526" t="s">
        <v>2716</v>
      </c>
      <c r="E1981" s="526" t="s">
        <v>2717</v>
      </c>
      <c r="F1981" s="530"/>
      <c r="G1981" s="530"/>
      <c r="H1981" s="530"/>
      <c r="I1981" s="530"/>
      <c r="J1981" s="530"/>
      <c r="K1981" s="530"/>
      <c r="L1981" s="530"/>
      <c r="M1981" s="530"/>
      <c r="N1981" s="530">
        <v>1</v>
      </c>
      <c r="O1981" s="530">
        <v>88685.78</v>
      </c>
      <c r="P1981" s="544"/>
      <c r="Q1981" s="531">
        <v>88685.78</v>
      </c>
    </row>
    <row r="1982" spans="1:17" ht="14.4" customHeight="1" x14ac:dyDescent="0.3">
      <c r="A1982" s="525" t="s">
        <v>2814</v>
      </c>
      <c r="B1982" s="526" t="s">
        <v>2194</v>
      </c>
      <c r="C1982" s="526" t="s">
        <v>2175</v>
      </c>
      <c r="D1982" s="526" t="s">
        <v>2243</v>
      </c>
      <c r="E1982" s="526" t="s">
        <v>2244</v>
      </c>
      <c r="F1982" s="530">
        <v>10</v>
      </c>
      <c r="G1982" s="530">
        <v>2070</v>
      </c>
      <c r="H1982" s="530">
        <v>3.23943661971831</v>
      </c>
      <c r="I1982" s="530">
        <v>207</v>
      </c>
      <c r="J1982" s="530">
        <v>3</v>
      </c>
      <c r="K1982" s="530">
        <v>639</v>
      </c>
      <c r="L1982" s="530">
        <v>1</v>
      </c>
      <c r="M1982" s="530">
        <v>213</v>
      </c>
      <c r="N1982" s="530">
        <v>10</v>
      </c>
      <c r="O1982" s="530">
        <v>2130</v>
      </c>
      <c r="P1982" s="544">
        <v>3.3333333333333335</v>
      </c>
      <c r="Q1982" s="531">
        <v>213</v>
      </c>
    </row>
    <row r="1983" spans="1:17" ht="14.4" customHeight="1" x14ac:dyDescent="0.3">
      <c r="A1983" s="525" t="s">
        <v>2814</v>
      </c>
      <c r="B1983" s="526" t="s">
        <v>2194</v>
      </c>
      <c r="C1983" s="526" t="s">
        <v>2175</v>
      </c>
      <c r="D1983" s="526" t="s">
        <v>2247</v>
      </c>
      <c r="E1983" s="526" t="s">
        <v>2248</v>
      </c>
      <c r="F1983" s="530"/>
      <c r="G1983" s="530"/>
      <c r="H1983" s="530"/>
      <c r="I1983" s="530"/>
      <c r="J1983" s="530"/>
      <c r="K1983" s="530"/>
      <c r="L1983" s="530"/>
      <c r="M1983" s="530"/>
      <c r="N1983" s="530">
        <v>1</v>
      </c>
      <c r="O1983" s="530">
        <v>187</v>
      </c>
      <c r="P1983" s="544"/>
      <c r="Q1983" s="531">
        <v>187</v>
      </c>
    </row>
    <row r="1984" spans="1:17" ht="14.4" customHeight="1" x14ac:dyDescent="0.3">
      <c r="A1984" s="525" t="s">
        <v>2814</v>
      </c>
      <c r="B1984" s="526" t="s">
        <v>2194</v>
      </c>
      <c r="C1984" s="526" t="s">
        <v>2175</v>
      </c>
      <c r="D1984" s="526" t="s">
        <v>2249</v>
      </c>
      <c r="E1984" s="526" t="s">
        <v>2250</v>
      </c>
      <c r="F1984" s="530">
        <v>2</v>
      </c>
      <c r="G1984" s="530">
        <v>250</v>
      </c>
      <c r="H1984" s="530"/>
      <c r="I1984" s="530">
        <v>125</v>
      </c>
      <c r="J1984" s="530"/>
      <c r="K1984" s="530"/>
      <c r="L1984" s="530"/>
      <c r="M1984" s="530"/>
      <c r="N1984" s="530">
        <v>1</v>
      </c>
      <c r="O1984" s="530">
        <v>128</v>
      </c>
      <c r="P1984" s="544"/>
      <c r="Q1984" s="531">
        <v>128</v>
      </c>
    </row>
    <row r="1985" spans="1:17" ht="14.4" customHeight="1" x14ac:dyDescent="0.3">
      <c r="A1985" s="525" t="s">
        <v>2814</v>
      </c>
      <c r="B1985" s="526" t="s">
        <v>2194</v>
      </c>
      <c r="C1985" s="526" t="s">
        <v>2175</v>
      </c>
      <c r="D1985" s="526" t="s">
        <v>2251</v>
      </c>
      <c r="E1985" s="526" t="s">
        <v>2252</v>
      </c>
      <c r="F1985" s="530">
        <v>4</v>
      </c>
      <c r="G1985" s="530">
        <v>876</v>
      </c>
      <c r="H1985" s="530">
        <v>1.3094170403587444</v>
      </c>
      <c r="I1985" s="530">
        <v>219</v>
      </c>
      <c r="J1985" s="530">
        <v>3</v>
      </c>
      <c r="K1985" s="530">
        <v>669</v>
      </c>
      <c r="L1985" s="530">
        <v>1</v>
      </c>
      <c r="M1985" s="530">
        <v>223</v>
      </c>
      <c r="N1985" s="530">
        <v>3</v>
      </c>
      <c r="O1985" s="530">
        <v>669</v>
      </c>
      <c r="P1985" s="544">
        <v>1</v>
      </c>
      <c r="Q1985" s="531">
        <v>223</v>
      </c>
    </row>
    <row r="1986" spans="1:17" ht="14.4" customHeight="1" x14ac:dyDescent="0.3">
      <c r="A1986" s="525" t="s">
        <v>2814</v>
      </c>
      <c r="B1986" s="526" t="s">
        <v>2194</v>
      </c>
      <c r="C1986" s="526" t="s">
        <v>2175</v>
      </c>
      <c r="D1986" s="526" t="s">
        <v>2253</v>
      </c>
      <c r="E1986" s="526" t="s">
        <v>2254</v>
      </c>
      <c r="F1986" s="530"/>
      <c r="G1986" s="530"/>
      <c r="H1986" s="530"/>
      <c r="I1986" s="530"/>
      <c r="J1986" s="530">
        <v>1</v>
      </c>
      <c r="K1986" s="530">
        <v>223</v>
      </c>
      <c r="L1986" s="530">
        <v>1</v>
      </c>
      <c r="M1986" s="530">
        <v>223</v>
      </c>
      <c r="N1986" s="530"/>
      <c r="O1986" s="530"/>
      <c r="P1986" s="544"/>
      <c r="Q1986" s="531"/>
    </row>
    <row r="1987" spans="1:17" ht="14.4" customHeight="1" x14ac:dyDescent="0.3">
      <c r="A1987" s="525" t="s">
        <v>2814</v>
      </c>
      <c r="B1987" s="526" t="s">
        <v>2194</v>
      </c>
      <c r="C1987" s="526" t="s">
        <v>2175</v>
      </c>
      <c r="D1987" s="526" t="s">
        <v>2257</v>
      </c>
      <c r="E1987" s="526" t="s">
        <v>2258</v>
      </c>
      <c r="F1987" s="530">
        <v>2</v>
      </c>
      <c r="G1987" s="530">
        <v>442</v>
      </c>
      <c r="H1987" s="530">
        <v>0.98222222222222222</v>
      </c>
      <c r="I1987" s="530">
        <v>221</v>
      </c>
      <c r="J1987" s="530">
        <v>2</v>
      </c>
      <c r="K1987" s="530">
        <v>450</v>
      </c>
      <c r="L1987" s="530">
        <v>1</v>
      </c>
      <c r="M1987" s="530">
        <v>225</v>
      </c>
      <c r="N1987" s="530">
        <v>10</v>
      </c>
      <c r="O1987" s="530">
        <v>2250</v>
      </c>
      <c r="P1987" s="544">
        <v>5</v>
      </c>
      <c r="Q1987" s="531">
        <v>225</v>
      </c>
    </row>
    <row r="1988" spans="1:17" ht="14.4" customHeight="1" x14ac:dyDescent="0.3">
      <c r="A1988" s="525" t="s">
        <v>2814</v>
      </c>
      <c r="B1988" s="526" t="s">
        <v>2194</v>
      </c>
      <c r="C1988" s="526" t="s">
        <v>2175</v>
      </c>
      <c r="D1988" s="526" t="s">
        <v>2271</v>
      </c>
      <c r="E1988" s="526" t="s">
        <v>2272</v>
      </c>
      <c r="F1988" s="530"/>
      <c r="G1988" s="530"/>
      <c r="H1988" s="530"/>
      <c r="I1988" s="530"/>
      <c r="J1988" s="530">
        <v>1</v>
      </c>
      <c r="K1988" s="530">
        <v>349</v>
      </c>
      <c r="L1988" s="530">
        <v>1</v>
      </c>
      <c r="M1988" s="530">
        <v>349</v>
      </c>
      <c r="N1988" s="530"/>
      <c r="O1988" s="530"/>
      <c r="P1988" s="544"/>
      <c r="Q1988" s="531"/>
    </row>
    <row r="1989" spans="1:17" ht="14.4" customHeight="1" x14ac:dyDescent="0.3">
      <c r="A1989" s="525" t="s">
        <v>2814</v>
      </c>
      <c r="B1989" s="526" t="s">
        <v>2194</v>
      </c>
      <c r="C1989" s="526" t="s">
        <v>2175</v>
      </c>
      <c r="D1989" s="526" t="s">
        <v>2500</v>
      </c>
      <c r="E1989" s="526" t="s">
        <v>2501</v>
      </c>
      <c r="F1989" s="530"/>
      <c r="G1989" s="530"/>
      <c r="H1989" s="530"/>
      <c r="I1989" s="530"/>
      <c r="J1989" s="530">
        <v>1</v>
      </c>
      <c r="K1989" s="530">
        <v>4576</v>
      </c>
      <c r="L1989" s="530">
        <v>1</v>
      </c>
      <c r="M1989" s="530">
        <v>4576</v>
      </c>
      <c r="N1989" s="530"/>
      <c r="O1989" s="530"/>
      <c r="P1989" s="544"/>
      <c r="Q1989" s="531"/>
    </row>
    <row r="1990" spans="1:17" ht="14.4" customHeight="1" x14ac:dyDescent="0.3">
      <c r="A1990" s="525" t="s">
        <v>2814</v>
      </c>
      <c r="B1990" s="526" t="s">
        <v>2194</v>
      </c>
      <c r="C1990" s="526" t="s">
        <v>2175</v>
      </c>
      <c r="D1990" s="526" t="s">
        <v>2502</v>
      </c>
      <c r="E1990" s="526" t="s">
        <v>2503</v>
      </c>
      <c r="F1990" s="530">
        <v>3</v>
      </c>
      <c r="G1990" s="530">
        <v>12417</v>
      </c>
      <c r="H1990" s="530">
        <v>2.9819884726224783</v>
      </c>
      <c r="I1990" s="530">
        <v>4139</v>
      </c>
      <c r="J1990" s="530">
        <v>1</v>
      </c>
      <c r="K1990" s="530">
        <v>4164</v>
      </c>
      <c r="L1990" s="530">
        <v>1</v>
      </c>
      <c r="M1990" s="530">
        <v>4164</v>
      </c>
      <c r="N1990" s="530"/>
      <c r="O1990" s="530"/>
      <c r="P1990" s="544"/>
      <c r="Q1990" s="531"/>
    </row>
    <row r="1991" spans="1:17" ht="14.4" customHeight="1" x14ac:dyDescent="0.3">
      <c r="A1991" s="525" t="s">
        <v>2814</v>
      </c>
      <c r="B1991" s="526" t="s">
        <v>2194</v>
      </c>
      <c r="C1991" s="526" t="s">
        <v>2175</v>
      </c>
      <c r="D1991" s="526" t="s">
        <v>2510</v>
      </c>
      <c r="E1991" s="526" t="s">
        <v>2511</v>
      </c>
      <c r="F1991" s="530">
        <v>3</v>
      </c>
      <c r="G1991" s="530">
        <v>45216</v>
      </c>
      <c r="H1991" s="530"/>
      <c r="I1991" s="530">
        <v>15072</v>
      </c>
      <c r="J1991" s="530"/>
      <c r="K1991" s="530"/>
      <c r="L1991" s="530"/>
      <c r="M1991" s="530"/>
      <c r="N1991" s="530">
        <v>2</v>
      </c>
      <c r="O1991" s="530">
        <v>30524</v>
      </c>
      <c r="P1991" s="544"/>
      <c r="Q1991" s="531">
        <v>15262</v>
      </c>
    </row>
    <row r="1992" spans="1:17" ht="14.4" customHeight="1" x14ac:dyDescent="0.3">
      <c r="A1992" s="525" t="s">
        <v>2814</v>
      </c>
      <c r="B1992" s="526" t="s">
        <v>2194</v>
      </c>
      <c r="C1992" s="526" t="s">
        <v>2175</v>
      </c>
      <c r="D1992" s="526" t="s">
        <v>2512</v>
      </c>
      <c r="E1992" s="526" t="s">
        <v>2513</v>
      </c>
      <c r="F1992" s="530">
        <v>15</v>
      </c>
      <c r="G1992" s="530">
        <v>57360</v>
      </c>
      <c r="H1992" s="530">
        <v>4.9533678756476682</v>
      </c>
      <c r="I1992" s="530">
        <v>3824</v>
      </c>
      <c r="J1992" s="530">
        <v>3</v>
      </c>
      <c r="K1992" s="530">
        <v>11580</v>
      </c>
      <c r="L1992" s="530">
        <v>1</v>
      </c>
      <c r="M1992" s="530">
        <v>3860</v>
      </c>
      <c r="N1992" s="530">
        <v>8</v>
      </c>
      <c r="O1992" s="530">
        <v>30880</v>
      </c>
      <c r="P1992" s="544">
        <v>2.6666666666666665</v>
      </c>
      <c r="Q1992" s="531">
        <v>3860</v>
      </c>
    </row>
    <row r="1993" spans="1:17" ht="14.4" customHeight="1" x14ac:dyDescent="0.3">
      <c r="A1993" s="525" t="s">
        <v>2814</v>
      </c>
      <c r="B1993" s="526" t="s">
        <v>2194</v>
      </c>
      <c r="C1993" s="526" t="s">
        <v>2175</v>
      </c>
      <c r="D1993" s="526" t="s">
        <v>2516</v>
      </c>
      <c r="E1993" s="526" t="s">
        <v>2517</v>
      </c>
      <c r="F1993" s="530">
        <v>7</v>
      </c>
      <c r="G1993" s="530">
        <v>54971</v>
      </c>
      <c r="H1993" s="530">
        <v>3.4682018927444793</v>
      </c>
      <c r="I1993" s="530">
        <v>7853</v>
      </c>
      <c r="J1993" s="530">
        <v>2</v>
      </c>
      <c r="K1993" s="530">
        <v>15850</v>
      </c>
      <c r="L1993" s="530">
        <v>1</v>
      </c>
      <c r="M1993" s="530">
        <v>7925</v>
      </c>
      <c r="N1993" s="530">
        <v>1</v>
      </c>
      <c r="O1993" s="530">
        <v>7926</v>
      </c>
      <c r="P1993" s="544">
        <v>0.50006309148264982</v>
      </c>
      <c r="Q1993" s="531">
        <v>7926</v>
      </c>
    </row>
    <row r="1994" spans="1:17" ht="14.4" customHeight="1" x14ac:dyDescent="0.3">
      <c r="A1994" s="525" t="s">
        <v>2814</v>
      </c>
      <c r="B1994" s="526" t="s">
        <v>2194</v>
      </c>
      <c r="C1994" s="526" t="s">
        <v>2175</v>
      </c>
      <c r="D1994" s="526" t="s">
        <v>2281</v>
      </c>
      <c r="E1994" s="526" t="s">
        <v>2282</v>
      </c>
      <c r="F1994" s="530"/>
      <c r="G1994" s="530"/>
      <c r="H1994" s="530"/>
      <c r="I1994" s="530"/>
      <c r="J1994" s="530">
        <v>1</v>
      </c>
      <c r="K1994" s="530">
        <v>1293</v>
      </c>
      <c r="L1994" s="530">
        <v>1</v>
      </c>
      <c r="M1994" s="530">
        <v>1293</v>
      </c>
      <c r="N1994" s="530">
        <v>4</v>
      </c>
      <c r="O1994" s="530">
        <v>5176</v>
      </c>
      <c r="P1994" s="544">
        <v>4.0030935808197992</v>
      </c>
      <c r="Q1994" s="531">
        <v>1294</v>
      </c>
    </row>
    <row r="1995" spans="1:17" ht="14.4" customHeight="1" x14ac:dyDescent="0.3">
      <c r="A1995" s="525" t="s">
        <v>2814</v>
      </c>
      <c r="B1995" s="526" t="s">
        <v>2194</v>
      </c>
      <c r="C1995" s="526" t="s">
        <v>2175</v>
      </c>
      <c r="D1995" s="526" t="s">
        <v>2283</v>
      </c>
      <c r="E1995" s="526" t="s">
        <v>2284</v>
      </c>
      <c r="F1995" s="530"/>
      <c r="G1995" s="530"/>
      <c r="H1995" s="530"/>
      <c r="I1995" s="530"/>
      <c r="J1995" s="530">
        <v>1</v>
      </c>
      <c r="K1995" s="530">
        <v>1177</v>
      </c>
      <c r="L1995" s="530">
        <v>1</v>
      </c>
      <c r="M1995" s="530">
        <v>1177</v>
      </c>
      <c r="N1995" s="530">
        <v>3</v>
      </c>
      <c r="O1995" s="530">
        <v>3534</v>
      </c>
      <c r="P1995" s="544">
        <v>3.0025488530161426</v>
      </c>
      <c r="Q1995" s="531">
        <v>1178</v>
      </c>
    </row>
    <row r="1996" spans="1:17" ht="14.4" customHeight="1" x14ac:dyDescent="0.3">
      <c r="A1996" s="525" t="s">
        <v>2814</v>
      </c>
      <c r="B1996" s="526" t="s">
        <v>2194</v>
      </c>
      <c r="C1996" s="526" t="s">
        <v>2175</v>
      </c>
      <c r="D1996" s="526" t="s">
        <v>2285</v>
      </c>
      <c r="E1996" s="526" t="s">
        <v>2286</v>
      </c>
      <c r="F1996" s="530">
        <v>1</v>
      </c>
      <c r="G1996" s="530">
        <v>5076</v>
      </c>
      <c r="H1996" s="530"/>
      <c r="I1996" s="530">
        <v>5076</v>
      </c>
      <c r="J1996" s="530"/>
      <c r="K1996" s="530"/>
      <c r="L1996" s="530"/>
      <c r="M1996" s="530"/>
      <c r="N1996" s="530">
        <v>2</v>
      </c>
      <c r="O1996" s="530">
        <v>10314</v>
      </c>
      <c r="P1996" s="544"/>
      <c r="Q1996" s="531">
        <v>5157</v>
      </c>
    </row>
    <row r="1997" spans="1:17" ht="14.4" customHeight="1" x14ac:dyDescent="0.3">
      <c r="A1997" s="525" t="s">
        <v>2814</v>
      </c>
      <c r="B1997" s="526" t="s">
        <v>2194</v>
      </c>
      <c r="C1997" s="526" t="s">
        <v>2175</v>
      </c>
      <c r="D1997" s="526" t="s">
        <v>2287</v>
      </c>
      <c r="E1997" s="526" t="s">
        <v>2288</v>
      </c>
      <c r="F1997" s="530">
        <v>1</v>
      </c>
      <c r="G1997" s="530">
        <v>7685</v>
      </c>
      <c r="H1997" s="530"/>
      <c r="I1997" s="530">
        <v>7685</v>
      </c>
      <c r="J1997" s="530"/>
      <c r="K1997" s="530"/>
      <c r="L1997" s="530"/>
      <c r="M1997" s="530"/>
      <c r="N1997" s="530">
        <v>1</v>
      </c>
      <c r="O1997" s="530">
        <v>7807</v>
      </c>
      <c r="P1997" s="544"/>
      <c r="Q1997" s="531">
        <v>7807</v>
      </c>
    </row>
    <row r="1998" spans="1:17" ht="14.4" customHeight="1" x14ac:dyDescent="0.3">
      <c r="A1998" s="525" t="s">
        <v>2814</v>
      </c>
      <c r="B1998" s="526" t="s">
        <v>2194</v>
      </c>
      <c r="C1998" s="526" t="s">
        <v>2175</v>
      </c>
      <c r="D1998" s="526" t="s">
        <v>2520</v>
      </c>
      <c r="E1998" s="526" t="s">
        <v>2521</v>
      </c>
      <c r="F1998" s="530">
        <v>3</v>
      </c>
      <c r="G1998" s="530">
        <v>0</v>
      </c>
      <c r="H1998" s="530"/>
      <c r="I1998" s="530">
        <v>0</v>
      </c>
      <c r="J1998" s="530"/>
      <c r="K1998" s="530"/>
      <c r="L1998" s="530"/>
      <c r="M1998" s="530"/>
      <c r="N1998" s="530">
        <v>2</v>
      </c>
      <c r="O1998" s="530">
        <v>0</v>
      </c>
      <c r="P1998" s="544"/>
      <c r="Q1998" s="531">
        <v>0</v>
      </c>
    </row>
    <row r="1999" spans="1:17" ht="14.4" customHeight="1" x14ac:dyDescent="0.3">
      <c r="A1999" s="525" t="s">
        <v>2814</v>
      </c>
      <c r="B1999" s="526" t="s">
        <v>2194</v>
      </c>
      <c r="C1999" s="526" t="s">
        <v>2175</v>
      </c>
      <c r="D1999" s="526" t="s">
        <v>2293</v>
      </c>
      <c r="E1999" s="526" t="s">
        <v>2294</v>
      </c>
      <c r="F1999" s="530">
        <v>1</v>
      </c>
      <c r="G1999" s="530">
        <v>752</v>
      </c>
      <c r="H1999" s="530"/>
      <c r="I1999" s="530">
        <v>752</v>
      </c>
      <c r="J1999" s="530"/>
      <c r="K1999" s="530"/>
      <c r="L1999" s="530"/>
      <c r="M1999" s="530"/>
      <c r="N1999" s="530"/>
      <c r="O1999" s="530"/>
      <c r="P1999" s="544"/>
      <c r="Q1999" s="531"/>
    </row>
    <row r="2000" spans="1:17" ht="14.4" customHeight="1" x14ac:dyDescent="0.3">
      <c r="A2000" s="525" t="s">
        <v>2814</v>
      </c>
      <c r="B2000" s="526" t="s">
        <v>2194</v>
      </c>
      <c r="C2000" s="526" t="s">
        <v>2175</v>
      </c>
      <c r="D2000" s="526" t="s">
        <v>2295</v>
      </c>
      <c r="E2000" s="526" t="s">
        <v>2296</v>
      </c>
      <c r="F2000" s="530">
        <v>1694</v>
      </c>
      <c r="G2000" s="530">
        <v>296450</v>
      </c>
      <c r="H2000" s="530">
        <v>1.0181512200985696</v>
      </c>
      <c r="I2000" s="530">
        <v>175</v>
      </c>
      <c r="J2000" s="530">
        <v>1645</v>
      </c>
      <c r="K2000" s="530">
        <v>291165</v>
      </c>
      <c r="L2000" s="530">
        <v>1</v>
      </c>
      <c r="M2000" s="530">
        <v>177</v>
      </c>
      <c r="N2000" s="530">
        <v>1687</v>
      </c>
      <c r="O2000" s="530">
        <v>298599</v>
      </c>
      <c r="P2000" s="544">
        <v>1.0255319148936171</v>
      </c>
      <c r="Q2000" s="531">
        <v>177</v>
      </c>
    </row>
    <row r="2001" spans="1:17" ht="14.4" customHeight="1" x14ac:dyDescent="0.3">
      <c r="A2001" s="525" t="s">
        <v>2814</v>
      </c>
      <c r="B2001" s="526" t="s">
        <v>2194</v>
      </c>
      <c r="C2001" s="526" t="s">
        <v>2175</v>
      </c>
      <c r="D2001" s="526" t="s">
        <v>2297</v>
      </c>
      <c r="E2001" s="526" t="s">
        <v>2298</v>
      </c>
      <c r="F2001" s="530">
        <v>32</v>
      </c>
      <c r="G2001" s="530">
        <v>64032</v>
      </c>
      <c r="H2001" s="530">
        <v>1.1166294642857142</v>
      </c>
      <c r="I2001" s="530">
        <v>2001</v>
      </c>
      <c r="J2001" s="530">
        <v>28</v>
      </c>
      <c r="K2001" s="530">
        <v>57344</v>
      </c>
      <c r="L2001" s="530">
        <v>1</v>
      </c>
      <c r="M2001" s="530">
        <v>2048</v>
      </c>
      <c r="N2001" s="530">
        <v>17</v>
      </c>
      <c r="O2001" s="530">
        <v>34833</v>
      </c>
      <c r="P2001" s="544">
        <v>0.6074393136160714</v>
      </c>
      <c r="Q2001" s="531">
        <v>2049</v>
      </c>
    </row>
    <row r="2002" spans="1:17" ht="14.4" customHeight="1" x14ac:dyDescent="0.3">
      <c r="A2002" s="525" t="s">
        <v>2814</v>
      </c>
      <c r="B2002" s="526" t="s">
        <v>2194</v>
      </c>
      <c r="C2002" s="526" t="s">
        <v>2175</v>
      </c>
      <c r="D2002" s="526" t="s">
        <v>2303</v>
      </c>
      <c r="E2002" s="526" t="s">
        <v>2304</v>
      </c>
      <c r="F2002" s="530">
        <v>2</v>
      </c>
      <c r="G2002" s="530">
        <v>5392</v>
      </c>
      <c r="H2002" s="530"/>
      <c r="I2002" s="530">
        <v>2696</v>
      </c>
      <c r="J2002" s="530"/>
      <c r="K2002" s="530"/>
      <c r="L2002" s="530"/>
      <c r="M2002" s="530"/>
      <c r="N2002" s="530">
        <v>2</v>
      </c>
      <c r="O2002" s="530">
        <v>5474</v>
      </c>
      <c r="P2002" s="544"/>
      <c r="Q2002" s="531">
        <v>2737</v>
      </c>
    </row>
    <row r="2003" spans="1:17" ht="14.4" customHeight="1" x14ac:dyDescent="0.3">
      <c r="A2003" s="525" t="s">
        <v>2814</v>
      </c>
      <c r="B2003" s="526" t="s">
        <v>2194</v>
      </c>
      <c r="C2003" s="526" t="s">
        <v>2175</v>
      </c>
      <c r="D2003" s="526" t="s">
        <v>2305</v>
      </c>
      <c r="E2003" s="526" t="s">
        <v>2306</v>
      </c>
      <c r="F2003" s="530">
        <v>1</v>
      </c>
      <c r="G2003" s="530">
        <v>5188</v>
      </c>
      <c r="H2003" s="530"/>
      <c r="I2003" s="530">
        <v>5188</v>
      </c>
      <c r="J2003" s="530"/>
      <c r="K2003" s="530"/>
      <c r="L2003" s="530"/>
      <c r="M2003" s="530"/>
      <c r="N2003" s="530"/>
      <c r="O2003" s="530"/>
      <c r="P2003" s="544"/>
      <c r="Q2003" s="531"/>
    </row>
    <row r="2004" spans="1:17" ht="14.4" customHeight="1" x14ac:dyDescent="0.3">
      <c r="A2004" s="525" t="s">
        <v>2814</v>
      </c>
      <c r="B2004" s="526" t="s">
        <v>2194</v>
      </c>
      <c r="C2004" s="526" t="s">
        <v>2175</v>
      </c>
      <c r="D2004" s="526" t="s">
        <v>2522</v>
      </c>
      <c r="E2004" s="526" t="s">
        <v>2523</v>
      </c>
      <c r="F2004" s="530">
        <v>3</v>
      </c>
      <c r="G2004" s="530">
        <v>6246</v>
      </c>
      <c r="H2004" s="530"/>
      <c r="I2004" s="530">
        <v>2082</v>
      </c>
      <c r="J2004" s="530"/>
      <c r="K2004" s="530"/>
      <c r="L2004" s="530"/>
      <c r="M2004" s="530"/>
      <c r="N2004" s="530">
        <v>1</v>
      </c>
      <c r="O2004" s="530">
        <v>2113</v>
      </c>
      <c r="P2004" s="544"/>
      <c r="Q2004" s="531">
        <v>2113</v>
      </c>
    </row>
    <row r="2005" spans="1:17" ht="14.4" customHeight="1" x14ac:dyDescent="0.3">
      <c r="A2005" s="525" t="s">
        <v>2814</v>
      </c>
      <c r="B2005" s="526" t="s">
        <v>2194</v>
      </c>
      <c r="C2005" s="526" t="s">
        <v>2175</v>
      </c>
      <c r="D2005" s="526" t="s">
        <v>2315</v>
      </c>
      <c r="E2005" s="526" t="s">
        <v>2316</v>
      </c>
      <c r="F2005" s="530">
        <v>2</v>
      </c>
      <c r="G2005" s="530">
        <v>390</v>
      </c>
      <c r="H2005" s="530"/>
      <c r="I2005" s="530">
        <v>195</v>
      </c>
      <c r="J2005" s="530"/>
      <c r="K2005" s="530"/>
      <c r="L2005" s="530"/>
      <c r="M2005" s="530"/>
      <c r="N2005" s="530"/>
      <c r="O2005" s="530"/>
      <c r="P2005" s="544"/>
      <c r="Q2005" s="531"/>
    </row>
    <row r="2006" spans="1:17" ht="14.4" customHeight="1" x14ac:dyDescent="0.3">
      <c r="A2006" s="525" t="s">
        <v>2814</v>
      </c>
      <c r="B2006" s="526" t="s">
        <v>2194</v>
      </c>
      <c r="C2006" s="526" t="s">
        <v>2175</v>
      </c>
      <c r="D2006" s="526" t="s">
        <v>2323</v>
      </c>
      <c r="E2006" s="526" t="s">
        <v>2324</v>
      </c>
      <c r="F2006" s="530">
        <v>2</v>
      </c>
      <c r="G2006" s="530">
        <v>318</v>
      </c>
      <c r="H2006" s="530">
        <v>0.48773006134969327</v>
      </c>
      <c r="I2006" s="530">
        <v>159</v>
      </c>
      <c r="J2006" s="530">
        <v>4</v>
      </c>
      <c r="K2006" s="530">
        <v>652</v>
      </c>
      <c r="L2006" s="530">
        <v>1</v>
      </c>
      <c r="M2006" s="530">
        <v>163</v>
      </c>
      <c r="N2006" s="530">
        <v>3</v>
      </c>
      <c r="O2006" s="530">
        <v>489</v>
      </c>
      <c r="P2006" s="544">
        <v>0.75</v>
      </c>
      <c r="Q2006" s="531">
        <v>163</v>
      </c>
    </row>
    <row r="2007" spans="1:17" ht="14.4" customHeight="1" x14ac:dyDescent="0.3">
      <c r="A2007" s="525" t="s">
        <v>2814</v>
      </c>
      <c r="B2007" s="526" t="s">
        <v>2194</v>
      </c>
      <c r="C2007" s="526" t="s">
        <v>2175</v>
      </c>
      <c r="D2007" s="526" t="s">
        <v>2327</v>
      </c>
      <c r="E2007" s="526" t="s">
        <v>2328</v>
      </c>
      <c r="F2007" s="530">
        <v>38</v>
      </c>
      <c r="G2007" s="530">
        <v>80674</v>
      </c>
      <c r="H2007" s="530">
        <v>0.81419805417625446</v>
      </c>
      <c r="I2007" s="530">
        <v>2123</v>
      </c>
      <c r="J2007" s="530">
        <v>46</v>
      </c>
      <c r="K2007" s="530">
        <v>99084</v>
      </c>
      <c r="L2007" s="530">
        <v>1</v>
      </c>
      <c r="M2007" s="530">
        <v>2154</v>
      </c>
      <c r="N2007" s="530">
        <v>32</v>
      </c>
      <c r="O2007" s="530">
        <v>68960</v>
      </c>
      <c r="P2007" s="544">
        <v>0.69597513221105323</v>
      </c>
      <c r="Q2007" s="531">
        <v>2155</v>
      </c>
    </row>
    <row r="2008" spans="1:17" ht="14.4" customHeight="1" x14ac:dyDescent="0.3">
      <c r="A2008" s="525" t="s">
        <v>2814</v>
      </c>
      <c r="B2008" s="526" t="s">
        <v>2194</v>
      </c>
      <c r="C2008" s="526" t="s">
        <v>2175</v>
      </c>
      <c r="D2008" s="526" t="s">
        <v>2524</v>
      </c>
      <c r="E2008" s="526" t="s">
        <v>2513</v>
      </c>
      <c r="F2008" s="530">
        <v>18</v>
      </c>
      <c r="G2008" s="530">
        <v>33642</v>
      </c>
      <c r="H2008" s="530">
        <v>4.4547139830508478</v>
      </c>
      <c r="I2008" s="530">
        <v>1869</v>
      </c>
      <c r="J2008" s="530">
        <v>4</v>
      </c>
      <c r="K2008" s="530">
        <v>7552</v>
      </c>
      <c r="L2008" s="530">
        <v>1</v>
      </c>
      <c r="M2008" s="530">
        <v>1888</v>
      </c>
      <c r="N2008" s="530">
        <v>10</v>
      </c>
      <c r="O2008" s="530">
        <v>18890</v>
      </c>
      <c r="P2008" s="544">
        <v>2.5013241525423728</v>
      </c>
      <c r="Q2008" s="531">
        <v>1889</v>
      </c>
    </row>
    <row r="2009" spans="1:17" ht="14.4" customHeight="1" x14ac:dyDescent="0.3">
      <c r="A2009" s="525" t="s">
        <v>2814</v>
      </c>
      <c r="B2009" s="526" t="s">
        <v>2194</v>
      </c>
      <c r="C2009" s="526" t="s">
        <v>2175</v>
      </c>
      <c r="D2009" s="526" t="s">
        <v>2329</v>
      </c>
      <c r="E2009" s="526" t="s">
        <v>2330</v>
      </c>
      <c r="F2009" s="530"/>
      <c r="G2009" s="530"/>
      <c r="H2009" s="530"/>
      <c r="I2009" s="530"/>
      <c r="J2009" s="530"/>
      <c r="K2009" s="530"/>
      <c r="L2009" s="530"/>
      <c r="M2009" s="530"/>
      <c r="N2009" s="530">
        <v>1</v>
      </c>
      <c r="O2009" s="530">
        <v>163</v>
      </c>
      <c r="P2009" s="544"/>
      <c r="Q2009" s="531">
        <v>163</v>
      </c>
    </row>
    <row r="2010" spans="1:17" ht="14.4" customHeight="1" x14ac:dyDescent="0.3">
      <c r="A2010" s="525" t="s">
        <v>2814</v>
      </c>
      <c r="B2010" s="526" t="s">
        <v>2194</v>
      </c>
      <c r="C2010" s="526" t="s">
        <v>2175</v>
      </c>
      <c r="D2010" s="526" t="s">
        <v>2335</v>
      </c>
      <c r="E2010" s="526" t="s">
        <v>2336</v>
      </c>
      <c r="F2010" s="530">
        <v>13</v>
      </c>
      <c r="G2010" s="530">
        <v>109187</v>
      </c>
      <c r="H2010" s="530">
        <v>4.3025968396579577</v>
      </c>
      <c r="I2010" s="530">
        <v>8399</v>
      </c>
      <c r="J2010" s="530">
        <v>3</v>
      </c>
      <c r="K2010" s="530">
        <v>25377</v>
      </c>
      <c r="L2010" s="530">
        <v>1</v>
      </c>
      <c r="M2010" s="530">
        <v>8459</v>
      </c>
      <c r="N2010" s="530">
        <v>8</v>
      </c>
      <c r="O2010" s="530">
        <v>67680</v>
      </c>
      <c r="P2010" s="544">
        <v>2.6669819127556447</v>
      </c>
      <c r="Q2010" s="531">
        <v>8460</v>
      </c>
    </row>
    <row r="2011" spans="1:17" ht="14.4" customHeight="1" x14ac:dyDescent="0.3">
      <c r="A2011" s="525" t="s">
        <v>2814</v>
      </c>
      <c r="B2011" s="526" t="s">
        <v>2194</v>
      </c>
      <c r="C2011" s="526" t="s">
        <v>2175</v>
      </c>
      <c r="D2011" s="526" t="s">
        <v>2533</v>
      </c>
      <c r="E2011" s="526" t="s">
        <v>2534</v>
      </c>
      <c r="F2011" s="530">
        <v>1</v>
      </c>
      <c r="G2011" s="530">
        <v>563</v>
      </c>
      <c r="H2011" s="530"/>
      <c r="I2011" s="530">
        <v>563</v>
      </c>
      <c r="J2011" s="530"/>
      <c r="K2011" s="530"/>
      <c r="L2011" s="530"/>
      <c r="M2011" s="530"/>
      <c r="N2011" s="530"/>
      <c r="O2011" s="530"/>
      <c r="P2011" s="544"/>
      <c r="Q2011" s="531"/>
    </row>
    <row r="2012" spans="1:17" ht="14.4" customHeight="1" x14ac:dyDescent="0.3">
      <c r="A2012" s="525" t="s">
        <v>2814</v>
      </c>
      <c r="B2012" s="526" t="s">
        <v>2194</v>
      </c>
      <c r="C2012" s="526" t="s">
        <v>2175</v>
      </c>
      <c r="D2012" s="526" t="s">
        <v>2349</v>
      </c>
      <c r="E2012" s="526" t="s">
        <v>2350</v>
      </c>
      <c r="F2012" s="530">
        <v>2</v>
      </c>
      <c r="G2012" s="530">
        <v>688</v>
      </c>
      <c r="H2012" s="530"/>
      <c r="I2012" s="530">
        <v>344</v>
      </c>
      <c r="J2012" s="530"/>
      <c r="K2012" s="530"/>
      <c r="L2012" s="530"/>
      <c r="M2012" s="530"/>
      <c r="N2012" s="530"/>
      <c r="O2012" s="530"/>
      <c r="P2012" s="544"/>
      <c r="Q2012" s="531"/>
    </row>
    <row r="2013" spans="1:17" ht="14.4" customHeight="1" x14ac:dyDescent="0.3">
      <c r="A2013" s="525" t="s">
        <v>2814</v>
      </c>
      <c r="B2013" s="526" t="s">
        <v>2194</v>
      </c>
      <c r="C2013" s="526" t="s">
        <v>2175</v>
      </c>
      <c r="D2013" s="526" t="s">
        <v>2535</v>
      </c>
      <c r="E2013" s="526" t="s">
        <v>2536</v>
      </c>
      <c r="F2013" s="530">
        <v>2</v>
      </c>
      <c r="G2013" s="530">
        <v>0</v>
      </c>
      <c r="H2013" s="530"/>
      <c r="I2013" s="530">
        <v>0</v>
      </c>
      <c r="J2013" s="530">
        <v>1</v>
      </c>
      <c r="K2013" s="530">
        <v>0</v>
      </c>
      <c r="L2013" s="530"/>
      <c r="M2013" s="530">
        <v>0</v>
      </c>
      <c r="N2013" s="530"/>
      <c r="O2013" s="530"/>
      <c r="P2013" s="544"/>
      <c r="Q2013" s="531"/>
    </row>
    <row r="2014" spans="1:17" ht="14.4" customHeight="1" x14ac:dyDescent="0.3">
      <c r="A2014" s="525" t="s">
        <v>2817</v>
      </c>
      <c r="B2014" s="526" t="s">
        <v>2194</v>
      </c>
      <c r="C2014" s="526" t="s">
        <v>2164</v>
      </c>
      <c r="D2014" s="526" t="s">
        <v>2196</v>
      </c>
      <c r="E2014" s="526" t="s">
        <v>690</v>
      </c>
      <c r="F2014" s="530">
        <v>0.67</v>
      </c>
      <c r="G2014" s="530">
        <v>1712.05</v>
      </c>
      <c r="H2014" s="530">
        <v>0.63221001166895618</v>
      </c>
      <c r="I2014" s="530">
        <v>2555.2985074626863</v>
      </c>
      <c r="J2014" s="530">
        <v>1</v>
      </c>
      <c r="K2014" s="530">
        <v>2708.04</v>
      </c>
      <c r="L2014" s="530">
        <v>1</v>
      </c>
      <c r="M2014" s="530">
        <v>2708.04</v>
      </c>
      <c r="N2014" s="530"/>
      <c r="O2014" s="530"/>
      <c r="P2014" s="544"/>
      <c r="Q2014" s="531"/>
    </row>
    <row r="2015" spans="1:17" ht="14.4" customHeight="1" x14ac:dyDescent="0.3">
      <c r="A2015" s="525" t="s">
        <v>2817</v>
      </c>
      <c r="B2015" s="526" t="s">
        <v>2194</v>
      </c>
      <c r="C2015" s="526" t="s">
        <v>2164</v>
      </c>
      <c r="D2015" s="526" t="s">
        <v>2198</v>
      </c>
      <c r="E2015" s="526" t="s">
        <v>633</v>
      </c>
      <c r="F2015" s="530">
        <v>0.43000000000000005</v>
      </c>
      <c r="G2015" s="530">
        <v>2125.87</v>
      </c>
      <c r="H2015" s="530">
        <v>0.46738544948476723</v>
      </c>
      <c r="I2015" s="530">
        <v>4943.8837209302319</v>
      </c>
      <c r="J2015" s="530">
        <v>0.92</v>
      </c>
      <c r="K2015" s="530">
        <v>4548.43</v>
      </c>
      <c r="L2015" s="530">
        <v>1</v>
      </c>
      <c r="M2015" s="530">
        <v>4943.945652173913</v>
      </c>
      <c r="N2015" s="530">
        <v>0.28000000000000003</v>
      </c>
      <c r="O2015" s="530">
        <v>1384.3</v>
      </c>
      <c r="P2015" s="544">
        <v>0.3043467746013459</v>
      </c>
      <c r="Q2015" s="531">
        <v>4943.9285714285706</v>
      </c>
    </row>
    <row r="2016" spans="1:17" ht="14.4" customHeight="1" x14ac:dyDescent="0.3">
      <c r="A2016" s="525" t="s">
        <v>2817</v>
      </c>
      <c r="B2016" s="526" t="s">
        <v>2194</v>
      </c>
      <c r="C2016" s="526" t="s">
        <v>2164</v>
      </c>
      <c r="D2016" s="526" t="s">
        <v>2199</v>
      </c>
      <c r="E2016" s="526" t="s">
        <v>597</v>
      </c>
      <c r="F2016" s="530">
        <v>9.67</v>
      </c>
      <c r="G2016" s="530">
        <v>9199.39</v>
      </c>
      <c r="H2016" s="530">
        <v>1.0347973687407479</v>
      </c>
      <c r="I2016" s="530">
        <v>951.3329886246122</v>
      </c>
      <c r="J2016" s="530">
        <v>8.8500000000000014</v>
      </c>
      <c r="K2016" s="530">
        <v>8890.0400000000009</v>
      </c>
      <c r="L2016" s="530">
        <v>1</v>
      </c>
      <c r="M2016" s="530">
        <v>1004.5242937853106</v>
      </c>
      <c r="N2016" s="530">
        <v>14.4</v>
      </c>
      <c r="O2016" s="530">
        <v>14469.52</v>
      </c>
      <c r="P2016" s="544">
        <v>1.6276102244759303</v>
      </c>
      <c r="Q2016" s="531">
        <v>1004.8277777777778</v>
      </c>
    </row>
    <row r="2017" spans="1:17" ht="14.4" customHeight="1" x14ac:dyDescent="0.3">
      <c r="A2017" s="525" t="s">
        <v>2817</v>
      </c>
      <c r="B2017" s="526" t="s">
        <v>2194</v>
      </c>
      <c r="C2017" s="526" t="s">
        <v>2164</v>
      </c>
      <c r="D2017" s="526" t="s">
        <v>2200</v>
      </c>
      <c r="E2017" s="526" t="s">
        <v>633</v>
      </c>
      <c r="F2017" s="530">
        <v>2.0900000000000003</v>
      </c>
      <c r="G2017" s="530">
        <v>20665.650000000001</v>
      </c>
      <c r="H2017" s="530">
        <v>0.81960786180097078</v>
      </c>
      <c r="I2017" s="530">
        <v>9887.8708133971286</v>
      </c>
      <c r="J2017" s="530">
        <v>2.5499999999999998</v>
      </c>
      <c r="K2017" s="530">
        <v>25214.069999999996</v>
      </c>
      <c r="L2017" s="530">
        <v>1</v>
      </c>
      <c r="M2017" s="530">
        <v>9887.8705882352933</v>
      </c>
      <c r="N2017" s="530">
        <v>2.0499999999999998</v>
      </c>
      <c r="O2017" s="530">
        <v>20270.16</v>
      </c>
      <c r="P2017" s="544">
        <v>0.80392257180217253</v>
      </c>
      <c r="Q2017" s="531">
        <v>9887.8829268292684</v>
      </c>
    </row>
    <row r="2018" spans="1:17" ht="14.4" customHeight="1" x14ac:dyDescent="0.3">
      <c r="A2018" s="525" t="s">
        <v>2817</v>
      </c>
      <c r="B2018" s="526" t="s">
        <v>2194</v>
      </c>
      <c r="C2018" s="526" t="s">
        <v>2164</v>
      </c>
      <c r="D2018" s="526" t="s">
        <v>2585</v>
      </c>
      <c r="E2018" s="526" t="s">
        <v>2586</v>
      </c>
      <c r="F2018" s="530">
        <v>1</v>
      </c>
      <c r="G2018" s="530">
        <v>398.2</v>
      </c>
      <c r="H2018" s="530"/>
      <c r="I2018" s="530">
        <v>398.2</v>
      </c>
      <c r="J2018" s="530"/>
      <c r="K2018" s="530"/>
      <c r="L2018" s="530"/>
      <c r="M2018" s="530"/>
      <c r="N2018" s="530"/>
      <c r="O2018" s="530"/>
      <c r="P2018" s="544"/>
      <c r="Q2018" s="531"/>
    </row>
    <row r="2019" spans="1:17" ht="14.4" customHeight="1" x14ac:dyDescent="0.3">
      <c r="A2019" s="525" t="s">
        <v>2817</v>
      </c>
      <c r="B2019" s="526" t="s">
        <v>2194</v>
      </c>
      <c r="C2019" s="526" t="s">
        <v>2164</v>
      </c>
      <c r="D2019" s="526" t="s">
        <v>2206</v>
      </c>
      <c r="E2019" s="526" t="s">
        <v>607</v>
      </c>
      <c r="F2019" s="530">
        <v>1.3900000000000001</v>
      </c>
      <c r="G2019" s="530">
        <v>6153.53</v>
      </c>
      <c r="H2019" s="530">
        <v>1.6848876975184752</v>
      </c>
      <c r="I2019" s="530">
        <v>4426.9999999999991</v>
      </c>
      <c r="J2019" s="530">
        <v>0.81</v>
      </c>
      <c r="K2019" s="530">
        <v>3652.1899999999996</v>
      </c>
      <c r="L2019" s="530">
        <v>1</v>
      </c>
      <c r="M2019" s="530">
        <v>4508.8765432098753</v>
      </c>
      <c r="N2019" s="530">
        <v>0.18000000000000002</v>
      </c>
      <c r="O2019" s="530">
        <v>827.65</v>
      </c>
      <c r="P2019" s="544">
        <v>0.22661745418502324</v>
      </c>
      <c r="Q2019" s="531">
        <v>4598.0555555555547</v>
      </c>
    </row>
    <row r="2020" spans="1:17" ht="14.4" customHeight="1" x14ac:dyDescent="0.3">
      <c r="A2020" s="525" t="s">
        <v>2817</v>
      </c>
      <c r="B2020" s="526" t="s">
        <v>2194</v>
      </c>
      <c r="C2020" s="526" t="s">
        <v>2164</v>
      </c>
      <c r="D2020" s="526" t="s">
        <v>2207</v>
      </c>
      <c r="E2020" s="526" t="s">
        <v>607</v>
      </c>
      <c r="F2020" s="530">
        <v>0.36</v>
      </c>
      <c r="G2020" s="530">
        <v>3187.44</v>
      </c>
      <c r="H2020" s="530">
        <v>0.78260869565217395</v>
      </c>
      <c r="I2020" s="530">
        <v>8854</v>
      </c>
      <c r="J2020" s="530">
        <v>0.45999999999999996</v>
      </c>
      <c r="K2020" s="530">
        <v>4072.84</v>
      </c>
      <c r="L2020" s="530">
        <v>1</v>
      </c>
      <c r="M2020" s="530">
        <v>8854.0000000000018</v>
      </c>
      <c r="N2020" s="530">
        <v>0.4</v>
      </c>
      <c r="O2020" s="530">
        <v>3638.06</v>
      </c>
      <c r="P2020" s="544">
        <v>0.89324893685978335</v>
      </c>
      <c r="Q2020" s="531">
        <v>9095.15</v>
      </c>
    </row>
    <row r="2021" spans="1:17" ht="14.4" customHeight="1" x14ac:dyDescent="0.3">
      <c r="A2021" s="525" t="s">
        <v>2817</v>
      </c>
      <c r="B2021" s="526" t="s">
        <v>2194</v>
      </c>
      <c r="C2021" s="526" t="s">
        <v>2164</v>
      </c>
      <c r="D2021" s="526" t="s">
        <v>2208</v>
      </c>
      <c r="E2021" s="526" t="s">
        <v>675</v>
      </c>
      <c r="F2021" s="530">
        <v>2.3000000000000003</v>
      </c>
      <c r="G2021" s="530">
        <v>4483.3899999999994</v>
      </c>
      <c r="H2021" s="530">
        <v>1.4374999999999998</v>
      </c>
      <c r="I2021" s="530">
        <v>1949.2999999999995</v>
      </c>
      <c r="J2021" s="530">
        <v>1.6</v>
      </c>
      <c r="K2021" s="530">
        <v>3118.88</v>
      </c>
      <c r="L2021" s="530">
        <v>1</v>
      </c>
      <c r="M2021" s="530">
        <v>1949.3</v>
      </c>
      <c r="N2021" s="530">
        <v>1.6</v>
      </c>
      <c r="O2021" s="530">
        <v>3118.88</v>
      </c>
      <c r="P2021" s="544">
        <v>1</v>
      </c>
      <c r="Q2021" s="531">
        <v>1949.3</v>
      </c>
    </row>
    <row r="2022" spans="1:17" ht="14.4" customHeight="1" x14ac:dyDescent="0.3">
      <c r="A2022" s="525" t="s">
        <v>2817</v>
      </c>
      <c r="B2022" s="526" t="s">
        <v>2194</v>
      </c>
      <c r="C2022" s="526" t="s">
        <v>2164</v>
      </c>
      <c r="D2022" s="526" t="s">
        <v>2209</v>
      </c>
      <c r="E2022" s="526" t="s">
        <v>607</v>
      </c>
      <c r="F2022" s="530">
        <v>13.2</v>
      </c>
      <c r="G2022" s="530">
        <v>23374.559999999998</v>
      </c>
      <c r="H2022" s="530">
        <v>0.96141318676527621</v>
      </c>
      <c r="I2022" s="530">
        <v>1770.8</v>
      </c>
      <c r="J2022" s="530">
        <v>13.549999999999999</v>
      </c>
      <c r="K2022" s="530">
        <v>24312.71</v>
      </c>
      <c r="L2022" s="530">
        <v>1</v>
      </c>
      <c r="M2022" s="530">
        <v>1794.2959409594096</v>
      </c>
      <c r="N2022" s="530">
        <v>10.02</v>
      </c>
      <c r="O2022" s="530">
        <v>18226.729999999996</v>
      </c>
      <c r="P2022" s="544">
        <v>0.74967907732210837</v>
      </c>
      <c r="Q2022" s="531">
        <v>1819.0349301397202</v>
      </c>
    </row>
    <row r="2023" spans="1:17" ht="14.4" customHeight="1" x14ac:dyDescent="0.3">
      <c r="A2023" s="525" t="s">
        <v>2817</v>
      </c>
      <c r="B2023" s="526" t="s">
        <v>2194</v>
      </c>
      <c r="C2023" s="526" t="s">
        <v>2164</v>
      </c>
      <c r="D2023" s="526" t="s">
        <v>2210</v>
      </c>
      <c r="E2023" s="526" t="s">
        <v>599</v>
      </c>
      <c r="F2023" s="530">
        <v>0.95</v>
      </c>
      <c r="G2023" s="530">
        <v>491.71999999999997</v>
      </c>
      <c r="H2023" s="530">
        <v>2.8789227166276343</v>
      </c>
      <c r="I2023" s="530">
        <v>517.6</v>
      </c>
      <c r="J2023" s="530">
        <v>0.33</v>
      </c>
      <c r="K2023" s="530">
        <v>170.8</v>
      </c>
      <c r="L2023" s="530">
        <v>1</v>
      </c>
      <c r="M2023" s="530">
        <v>517.57575757575762</v>
      </c>
      <c r="N2023" s="530">
        <v>0.15</v>
      </c>
      <c r="O2023" s="530">
        <v>77.64</v>
      </c>
      <c r="P2023" s="544">
        <v>0.45456674473067915</v>
      </c>
      <c r="Q2023" s="531">
        <v>517.6</v>
      </c>
    </row>
    <row r="2024" spans="1:17" ht="14.4" customHeight="1" x14ac:dyDescent="0.3">
      <c r="A2024" s="525" t="s">
        <v>2817</v>
      </c>
      <c r="B2024" s="526" t="s">
        <v>2194</v>
      </c>
      <c r="C2024" s="526" t="s">
        <v>2164</v>
      </c>
      <c r="D2024" s="526" t="s">
        <v>2211</v>
      </c>
      <c r="E2024" s="526" t="s">
        <v>601</v>
      </c>
      <c r="F2024" s="530">
        <v>0.1</v>
      </c>
      <c r="G2024" s="530">
        <v>90.38</v>
      </c>
      <c r="H2024" s="530">
        <v>0.66666666666666663</v>
      </c>
      <c r="I2024" s="530">
        <v>903.8</v>
      </c>
      <c r="J2024" s="530">
        <v>0.15000000000000002</v>
      </c>
      <c r="K2024" s="530">
        <v>135.57</v>
      </c>
      <c r="L2024" s="530">
        <v>1</v>
      </c>
      <c r="M2024" s="530">
        <v>903.79999999999984</v>
      </c>
      <c r="N2024" s="530">
        <v>0.1</v>
      </c>
      <c r="O2024" s="530">
        <v>90.38</v>
      </c>
      <c r="P2024" s="544">
        <v>0.66666666666666663</v>
      </c>
      <c r="Q2024" s="531">
        <v>903.8</v>
      </c>
    </row>
    <row r="2025" spans="1:17" ht="14.4" customHeight="1" x14ac:dyDescent="0.3">
      <c r="A2025" s="525" t="s">
        <v>2817</v>
      </c>
      <c r="B2025" s="526" t="s">
        <v>2194</v>
      </c>
      <c r="C2025" s="526" t="s">
        <v>2164</v>
      </c>
      <c r="D2025" s="526" t="s">
        <v>2212</v>
      </c>
      <c r="E2025" s="526" t="s">
        <v>607</v>
      </c>
      <c r="F2025" s="530">
        <v>0.47000000000000003</v>
      </c>
      <c r="G2025" s="530">
        <v>15476.82</v>
      </c>
      <c r="H2025" s="530">
        <v>0.71892184159845263</v>
      </c>
      <c r="I2025" s="530">
        <v>32929.404255319147</v>
      </c>
      <c r="J2025" s="530">
        <v>0.67</v>
      </c>
      <c r="K2025" s="530">
        <v>21527.82</v>
      </c>
      <c r="L2025" s="530">
        <v>1</v>
      </c>
      <c r="M2025" s="530">
        <v>32131.074626865669</v>
      </c>
      <c r="N2025" s="530">
        <v>0.44000000000000011</v>
      </c>
      <c r="O2025" s="530">
        <v>15279.850000000002</v>
      </c>
      <c r="P2025" s="544">
        <v>0.70977228534984049</v>
      </c>
      <c r="Q2025" s="531">
        <v>34726.931818181816</v>
      </c>
    </row>
    <row r="2026" spans="1:17" ht="14.4" customHeight="1" x14ac:dyDescent="0.3">
      <c r="A2026" s="525" t="s">
        <v>2817</v>
      </c>
      <c r="B2026" s="526" t="s">
        <v>2194</v>
      </c>
      <c r="C2026" s="526" t="s">
        <v>2166</v>
      </c>
      <c r="D2026" s="526" t="s">
        <v>2381</v>
      </c>
      <c r="E2026" s="526" t="s">
        <v>2382</v>
      </c>
      <c r="F2026" s="530"/>
      <c r="G2026" s="530"/>
      <c r="H2026" s="530"/>
      <c r="I2026" s="530"/>
      <c r="J2026" s="530">
        <v>1</v>
      </c>
      <c r="K2026" s="530">
        <v>589.59</v>
      </c>
      <c r="L2026" s="530">
        <v>1</v>
      </c>
      <c r="M2026" s="530">
        <v>589.59</v>
      </c>
      <c r="N2026" s="530"/>
      <c r="O2026" s="530"/>
      <c r="P2026" s="544"/>
      <c r="Q2026" s="531"/>
    </row>
    <row r="2027" spans="1:17" ht="14.4" customHeight="1" x14ac:dyDescent="0.3">
      <c r="A2027" s="525" t="s">
        <v>2817</v>
      </c>
      <c r="B2027" s="526" t="s">
        <v>2194</v>
      </c>
      <c r="C2027" s="526" t="s">
        <v>2166</v>
      </c>
      <c r="D2027" s="526" t="s">
        <v>2213</v>
      </c>
      <c r="E2027" s="526" t="s">
        <v>2214</v>
      </c>
      <c r="F2027" s="530">
        <v>1</v>
      </c>
      <c r="G2027" s="530">
        <v>1707.1</v>
      </c>
      <c r="H2027" s="530"/>
      <c r="I2027" s="530">
        <v>1707.1</v>
      </c>
      <c r="J2027" s="530"/>
      <c r="K2027" s="530"/>
      <c r="L2027" s="530"/>
      <c r="M2027" s="530"/>
      <c r="N2027" s="530"/>
      <c r="O2027" s="530"/>
      <c r="P2027" s="544"/>
      <c r="Q2027" s="531"/>
    </row>
    <row r="2028" spans="1:17" ht="14.4" customHeight="1" x14ac:dyDescent="0.3">
      <c r="A2028" s="525" t="s">
        <v>2817</v>
      </c>
      <c r="B2028" s="526" t="s">
        <v>2194</v>
      </c>
      <c r="C2028" s="526" t="s">
        <v>2166</v>
      </c>
      <c r="D2028" s="526" t="s">
        <v>2383</v>
      </c>
      <c r="E2028" s="526" t="s">
        <v>2384</v>
      </c>
      <c r="F2028" s="530">
        <v>1</v>
      </c>
      <c r="G2028" s="530">
        <v>1447.28</v>
      </c>
      <c r="H2028" s="530"/>
      <c r="I2028" s="530">
        <v>1447.28</v>
      </c>
      <c r="J2028" s="530"/>
      <c r="K2028" s="530"/>
      <c r="L2028" s="530"/>
      <c r="M2028" s="530"/>
      <c r="N2028" s="530"/>
      <c r="O2028" s="530"/>
      <c r="P2028" s="544"/>
      <c r="Q2028" s="531"/>
    </row>
    <row r="2029" spans="1:17" ht="14.4" customHeight="1" x14ac:dyDescent="0.3">
      <c r="A2029" s="525" t="s">
        <v>2817</v>
      </c>
      <c r="B2029" s="526" t="s">
        <v>2194</v>
      </c>
      <c r="C2029" s="526" t="s">
        <v>2166</v>
      </c>
      <c r="D2029" s="526" t="s">
        <v>2385</v>
      </c>
      <c r="E2029" s="526" t="s">
        <v>2386</v>
      </c>
      <c r="F2029" s="530">
        <v>9</v>
      </c>
      <c r="G2029" s="530">
        <v>8750.8799999999992</v>
      </c>
      <c r="H2029" s="530">
        <v>1.4999999999999998</v>
      </c>
      <c r="I2029" s="530">
        <v>972.31999999999994</v>
      </c>
      <c r="J2029" s="530">
        <v>6</v>
      </c>
      <c r="K2029" s="530">
        <v>5833.92</v>
      </c>
      <c r="L2029" s="530">
        <v>1</v>
      </c>
      <c r="M2029" s="530">
        <v>972.32</v>
      </c>
      <c r="N2029" s="530">
        <v>5</v>
      </c>
      <c r="O2029" s="530">
        <v>4861.6000000000004</v>
      </c>
      <c r="P2029" s="544">
        <v>0.83333333333333337</v>
      </c>
      <c r="Q2029" s="531">
        <v>972.32</v>
      </c>
    </row>
    <row r="2030" spans="1:17" ht="14.4" customHeight="1" x14ac:dyDescent="0.3">
      <c r="A2030" s="525" t="s">
        <v>2817</v>
      </c>
      <c r="B2030" s="526" t="s">
        <v>2194</v>
      </c>
      <c r="C2030" s="526" t="s">
        <v>2166</v>
      </c>
      <c r="D2030" s="526" t="s">
        <v>2387</v>
      </c>
      <c r="E2030" s="526" t="s">
        <v>2386</v>
      </c>
      <c r="F2030" s="530"/>
      <c r="G2030" s="530"/>
      <c r="H2030" s="530"/>
      <c r="I2030" s="530"/>
      <c r="J2030" s="530">
        <v>1</v>
      </c>
      <c r="K2030" s="530">
        <v>1408.42</v>
      </c>
      <c r="L2030" s="530">
        <v>1</v>
      </c>
      <c r="M2030" s="530">
        <v>1408.42</v>
      </c>
      <c r="N2030" s="530"/>
      <c r="O2030" s="530"/>
      <c r="P2030" s="544"/>
      <c r="Q2030" s="531"/>
    </row>
    <row r="2031" spans="1:17" ht="14.4" customHeight="1" x14ac:dyDescent="0.3">
      <c r="A2031" s="525" t="s">
        <v>2817</v>
      </c>
      <c r="B2031" s="526" t="s">
        <v>2194</v>
      </c>
      <c r="C2031" s="526" t="s">
        <v>2166</v>
      </c>
      <c r="D2031" s="526" t="s">
        <v>2388</v>
      </c>
      <c r="E2031" s="526" t="s">
        <v>2386</v>
      </c>
      <c r="F2031" s="530">
        <v>10</v>
      </c>
      <c r="G2031" s="530">
        <v>17073.099999999999</v>
      </c>
      <c r="H2031" s="530">
        <v>0.45454545454545453</v>
      </c>
      <c r="I2031" s="530">
        <v>1707.31</v>
      </c>
      <c r="J2031" s="530">
        <v>22</v>
      </c>
      <c r="K2031" s="530">
        <v>37560.82</v>
      </c>
      <c r="L2031" s="530">
        <v>1</v>
      </c>
      <c r="M2031" s="530">
        <v>1707.31</v>
      </c>
      <c r="N2031" s="530">
        <v>14</v>
      </c>
      <c r="O2031" s="530">
        <v>23902.339999999997</v>
      </c>
      <c r="P2031" s="544">
        <v>0.63636363636363624</v>
      </c>
      <c r="Q2031" s="531">
        <v>1707.3099999999997</v>
      </c>
    </row>
    <row r="2032" spans="1:17" ht="14.4" customHeight="1" x14ac:dyDescent="0.3">
      <c r="A2032" s="525" t="s">
        <v>2817</v>
      </c>
      <c r="B2032" s="526" t="s">
        <v>2194</v>
      </c>
      <c r="C2032" s="526" t="s">
        <v>2166</v>
      </c>
      <c r="D2032" s="526" t="s">
        <v>2389</v>
      </c>
      <c r="E2032" s="526" t="s">
        <v>2386</v>
      </c>
      <c r="F2032" s="530">
        <v>1</v>
      </c>
      <c r="G2032" s="530">
        <v>2066.3000000000002</v>
      </c>
      <c r="H2032" s="530">
        <v>0.25</v>
      </c>
      <c r="I2032" s="530">
        <v>2066.3000000000002</v>
      </c>
      <c r="J2032" s="530">
        <v>4</v>
      </c>
      <c r="K2032" s="530">
        <v>8265.2000000000007</v>
      </c>
      <c r="L2032" s="530">
        <v>1</v>
      </c>
      <c r="M2032" s="530">
        <v>2066.3000000000002</v>
      </c>
      <c r="N2032" s="530">
        <v>8</v>
      </c>
      <c r="O2032" s="530">
        <v>16530.400000000001</v>
      </c>
      <c r="P2032" s="544">
        <v>2</v>
      </c>
      <c r="Q2032" s="531">
        <v>2066.3000000000002</v>
      </c>
    </row>
    <row r="2033" spans="1:17" ht="14.4" customHeight="1" x14ac:dyDescent="0.3">
      <c r="A2033" s="525" t="s">
        <v>2817</v>
      </c>
      <c r="B2033" s="526" t="s">
        <v>2194</v>
      </c>
      <c r="C2033" s="526" t="s">
        <v>2166</v>
      </c>
      <c r="D2033" s="526" t="s">
        <v>2390</v>
      </c>
      <c r="E2033" s="526" t="s">
        <v>2391</v>
      </c>
      <c r="F2033" s="530">
        <v>1</v>
      </c>
      <c r="G2033" s="530">
        <v>1932.09</v>
      </c>
      <c r="H2033" s="530">
        <v>0.5</v>
      </c>
      <c r="I2033" s="530">
        <v>1932.09</v>
      </c>
      <c r="J2033" s="530">
        <v>2</v>
      </c>
      <c r="K2033" s="530">
        <v>3864.18</v>
      </c>
      <c r="L2033" s="530">
        <v>1</v>
      </c>
      <c r="M2033" s="530">
        <v>1932.09</v>
      </c>
      <c r="N2033" s="530">
        <v>1</v>
      </c>
      <c r="O2033" s="530">
        <v>1932.09</v>
      </c>
      <c r="P2033" s="544">
        <v>0.5</v>
      </c>
      <c r="Q2033" s="531">
        <v>1932.09</v>
      </c>
    </row>
    <row r="2034" spans="1:17" ht="14.4" customHeight="1" x14ac:dyDescent="0.3">
      <c r="A2034" s="525" t="s">
        <v>2817</v>
      </c>
      <c r="B2034" s="526" t="s">
        <v>2194</v>
      </c>
      <c r="C2034" s="526" t="s">
        <v>2166</v>
      </c>
      <c r="D2034" s="526" t="s">
        <v>2392</v>
      </c>
      <c r="E2034" s="526" t="s">
        <v>2393</v>
      </c>
      <c r="F2034" s="530">
        <v>7</v>
      </c>
      <c r="G2034" s="530">
        <v>7194.3200000000006</v>
      </c>
      <c r="H2034" s="530">
        <v>0.46666666666666667</v>
      </c>
      <c r="I2034" s="530">
        <v>1027.76</v>
      </c>
      <c r="J2034" s="530">
        <v>15</v>
      </c>
      <c r="K2034" s="530">
        <v>15416.400000000001</v>
      </c>
      <c r="L2034" s="530">
        <v>1</v>
      </c>
      <c r="M2034" s="530">
        <v>1027.76</v>
      </c>
      <c r="N2034" s="530">
        <v>8</v>
      </c>
      <c r="O2034" s="530">
        <v>8222.08</v>
      </c>
      <c r="P2034" s="544">
        <v>0.53333333333333333</v>
      </c>
      <c r="Q2034" s="531">
        <v>1027.76</v>
      </c>
    </row>
    <row r="2035" spans="1:17" ht="14.4" customHeight="1" x14ac:dyDescent="0.3">
      <c r="A2035" s="525" t="s">
        <v>2817</v>
      </c>
      <c r="B2035" s="526" t="s">
        <v>2194</v>
      </c>
      <c r="C2035" s="526" t="s">
        <v>2166</v>
      </c>
      <c r="D2035" s="526" t="s">
        <v>2394</v>
      </c>
      <c r="E2035" s="526" t="s">
        <v>2393</v>
      </c>
      <c r="F2035" s="530">
        <v>3</v>
      </c>
      <c r="G2035" s="530">
        <v>6425.5499999999993</v>
      </c>
      <c r="H2035" s="530">
        <v>0.375</v>
      </c>
      <c r="I2035" s="530">
        <v>2141.85</v>
      </c>
      <c r="J2035" s="530">
        <v>8</v>
      </c>
      <c r="K2035" s="530">
        <v>17134.8</v>
      </c>
      <c r="L2035" s="530">
        <v>1</v>
      </c>
      <c r="M2035" s="530">
        <v>2141.85</v>
      </c>
      <c r="N2035" s="530">
        <v>7</v>
      </c>
      <c r="O2035" s="530">
        <v>14992.95</v>
      </c>
      <c r="P2035" s="544">
        <v>0.87500000000000011</v>
      </c>
      <c r="Q2035" s="531">
        <v>2141.85</v>
      </c>
    </row>
    <row r="2036" spans="1:17" ht="14.4" customHeight="1" x14ac:dyDescent="0.3">
      <c r="A2036" s="525" t="s">
        <v>2817</v>
      </c>
      <c r="B2036" s="526" t="s">
        <v>2194</v>
      </c>
      <c r="C2036" s="526" t="s">
        <v>2166</v>
      </c>
      <c r="D2036" s="526" t="s">
        <v>2395</v>
      </c>
      <c r="E2036" s="526" t="s">
        <v>2396</v>
      </c>
      <c r="F2036" s="530"/>
      <c r="G2036" s="530"/>
      <c r="H2036" s="530"/>
      <c r="I2036" s="530"/>
      <c r="J2036" s="530">
        <v>1</v>
      </c>
      <c r="K2036" s="530">
        <v>8536.5499999999993</v>
      </c>
      <c r="L2036" s="530">
        <v>1</v>
      </c>
      <c r="M2036" s="530">
        <v>8536.5499999999993</v>
      </c>
      <c r="N2036" s="530">
        <v>2</v>
      </c>
      <c r="O2036" s="530">
        <v>17073.099999999999</v>
      </c>
      <c r="P2036" s="544">
        <v>2</v>
      </c>
      <c r="Q2036" s="531">
        <v>8536.5499999999993</v>
      </c>
    </row>
    <row r="2037" spans="1:17" ht="14.4" customHeight="1" x14ac:dyDescent="0.3">
      <c r="A2037" s="525" t="s">
        <v>2817</v>
      </c>
      <c r="B2037" s="526" t="s">
        <v>2194</v>
      </c>
      <c r="C2037" s="526" t="s">
        <v>2166</v>
      </c>
      <c r="D2037" s="526" t="s">
        <v>2623</v>
      </c>
      <c r="E2037" s="526" t="s">
        <v>2624</v>
      </c>
      <c r="F2037" s="530"/>
      <c r="G2037" s="530"/>
      <c r="H2037" s="530"/>
      <c r="I2037" s="530"/>
      <c r="J2037" s="530">
        <v>1</v>
      </c>
      <c r="K2037" s="530">
        <v>55397.2</v>
      </c>
      <c r="L2037" s="530">
        <v>1</v>
      </c>
      <c r="M2037" s="530">
        <v>55397.2</v>
      </c>
      <c r="N2037" s="530">
        <v>3</v>
      </c>
      <c r="O2037" s="530">
        <v>166191.6</v>
      </c>
      <c r="P2037" s="544">
        <v>3.0000000000000004</v>
      </c>
      <c r="Q2037" s="531">
        <v>55397.200000000004</v>
      </c>
    </row>
    <row r="2038" spans="1:17" ht="14.4" customHeight="1" x14ac:dyDescent="0.3">
      <c r="A2038" s="525" t="s">
        <v>2817</v>
      </c>
      <c r="B2038" s="526" t="s">
        <v>2194</v>
      </c>
      <c r="C2038" s="526" t="s">
        <v>2166</v>
      </c>
      <c r="D2038" s="526" t="s">
        <v>2399</v>
      </c>
      <c r="E2038" s="526" t="s">
        <v>2400</v>
      </c>
      <c r="F2038" s="530">
        <v>1</v>
      </c>
      <c r="G2038" s="530">
        <v>3003.38</v>
      </c>
      <c r="H2038" s="530">
        <v>0.33333333333333337</v>
      </c>
      <c r="I2038" s="530">
        <v>3003.38</v>
      </c>
      <c r="J2038" s="530">
        <v>3</v>
      </c>
      <c r="K2038" s="530">
        <v>9010.14</v>
      </c>
      <c r="L2038" s="530">
        <v>1</v>
      </c>
      <c r="M2038" s="530">
        <v>3003.3799999999997</v>
      </c>
      <c r="N2038" s="530">
        <v>1</v>
      </c>
      <c r="O2038" s="530">
        <v>3003.38</v>
      </c>
      <c r="P2038" s="544">
        <v>0.33333333333333337</v>
      </c>
      <c r="Q2038" s="531">
        <v>3003.38</v>
      </c>
    </row>
    <row r="2039" spans="1:17" ht="14.4" customHeight="1" x14ac:dyDescent="0.3">
      <c r="A2039" s="525" t="s">
        <v>2817</v>
      </c>
      <c r="B2039" s="526" t="s">
        <v>2194</v>
      </c>
      <c r="C2039" s="526" t="s">
        <v>2166</v>
      </c>
      <c r="D2039" s="526" t="s">
        <v>2401</v>
      </c>
      <c r="E2039" s="526" t="s">
        <v>2402</v>
      </c>
      <c r="F2039" s="530"/>
      <c r="G2039" s="530"/>
      <c r="H2039" s="530"/>
      <c r="I2039" s="530"/>
      <c r="J2039" s="530">
        <v>2</v>
      </c>
      <c r="K2039" s="530">
        <v>4473</v>
      </c>
      <c r="L2039" s="530">
        <v>1</v>
      </c>
      <c r="M2039" s="530">
        <v>2236.5</v>
      </c>
      <c r="N2039" s="530">
        <v>1</v>
      </c>
      <c r="O2039" s="530">
        <v>2236.5</v>
      </c>
      <c r="P2039" s="544">
        <v>0.5</v>
      </c>
      <c r="Q2039" s="531">
        <v>2236.5</v>
      </c>
    </row>
    <row r="2040" spans="1:17" ht="14.4" customHeight="1" x14ac:dyDescent="0.3">
      <c r="A2040" s="525" t="s">
        <v>2817</v>
      </c>
      <c r="B2040" s="526" t="s">
        <v>2194</v>
      </c>
      <c r="C2040" s="526" t="s">
        <v>2166</v>
      </c>
      <c r="D2040" s="526" t="s">
        <v>2777</v>
      </c>
      <c r="E2040" s="526" t="s">
        <v>2778</v>
      </c>
      <c r="F2040" s="530"/>
      <c r="G2040" s="530"/>
      <c r="H2040" s="530"/>
      <c r="I2040" s="530"/>
      <c r="J2040" s="530"/>
      <c r="K2040" s="530"/>
      <c r="L2040" s="530"/>
      <c r="M2040" s="530"/>
      <c r="N2040" s="530">
        <v>1</v>
      </c>
      <c r="O2040" s="530">
        <v>3991.04</v>
      </c>
      <c r="P2040" s="544"/>
      <c r="Q2040" s="531">
        <v>3991.04</v>
      </c>
    </row>
    <row r="2041" spans="1:17" ht="14.4" customHeight="1" x14ac:dyDescent="0.3">
      <c r="A2041" s="525" t="s">
        <v>2817</v>
      </c>
      <c r="B2041" s="526" t="s">
        <v>2194</v>
      </c>
      <c r="C2041" s="526" t="s">
        <v>2166</v>
      </c>
      <c r="D2041" s="526" t="s">
        <v>2405</v>
      </c>
      <c r="E2041" s="526" t="s">
        <v>2406</v>
      </c>
      <c r="F2041" s="530">
        <v>7</v>
      </c>
      <c r="G2041" s="530">
        <v>48235.46</v>
      </c>
      <c r="H2041" s="530">
        <v>0.27999999999999997</v>
      </c>
      <c r="I2041" s="530">
        <v>6890.78</v>
      </c>
      <c r="J2041" s="530">
        <v>25</v>
      </c>
      <c r="K2041" s="530">
        <v>172269.5</v>
      </c>
      <c r="L2041" s="530">
        <v>1</v>
      </c>
      <c r="M2041" s="530">
        <v>6890.78</v>
      </c>
      <c r="N2041" s="530">
        <v>15</v>
      </c>
      <c r="O2041" s="530">
        <v>103361.7</v>
      </c>
      <c r="P2041" s="544">
        <v>0.6</v>
      </c>
      <c r="Q2041" s="531">
        <v>6890.78</v>
      </c>
    </row>
    <row r="2042" spans="1:17" ht="14.4" customHeight="1" x14ac:dyDescent="0.3">
      <c r="A2042" s="525" t="s">
        <v>2817</v>
      </c>
      <c r="B2042" s="526" t="s">
        <v>2194</v>
      </c>
      <c r="C2042" s="526" t="s">
        <v>2166</v>
      </c>
      <c r="D2042" s="526" t="s">
        <v>2570</v>
      </c>
      <c r="E2042" s="526" t="s">
        <v>2571</v>
      </c>
      <c r="F2042" s="530">
        <v>1</v>
      </c>
      <c r="G2042" s="530">
        <v>19196.8</v>
      </c>
      <c r="H2042" s="530">
        <v>1</v>
      </c>
      <c r="I2042" s="530">
        <v>19196.8</v>
      </c>
      <c r="J2042" s="530">
        <v>1</v>
      </c>
      <c r="K2042" s="530">
        <v>19196.8</v>
      </c>
      <c r="L2042" s="530">
        <v>1</v>
      </c>
      <c r="M2042" s="530">
        <v>19196.8</v>
      </c>
      <c r="N2042" s="530"/>
      <c r="O2042" s="530"/>
      <c r="P2042" s="544"/>
      <c r="Q2042" s="531"/>
    </row>
    <row r="2043" spans="1:17" ht="14.4" customHeight="1" x14ac:dyDescent="0.3">
      <c r="A2043" s="525" t="s">
        <v>2817</v>
      </c>
      <c r="B2043" s="526" t="s">
        <v>2194</v>
      </c>
      <c r="C2043" s="526" t="s">
        <v>2166</v>
      </c>
      <c r="D2043" s="526" t="s">
        <v>2407</v>
      </c>
      <c r="E2043" s="526" t="s">
        <v>2408</v>
      </c>
      <c r="F2043" s="530">
        <v>2</v>
      </c>
      <c r="G2043" s="530">
        <v>8275.7800000000007</v>
      </c>
      <c r="H2043" s="530">
        <v>2</v>
      </c>
      <c r="I2043" s="530">
        <v>4137.8900000000003</v>
      </c>
      <c r="J2043" s="530">
        <v>1</v>
      </c>
      <c r="K2043" s="530">
        <v>4137.8900000000003</v>
      </c>
      <c r="L2043" s="530">
        <v>1</v>
      </c>
      <c r="M2043" s="530">
        <v>4137.8900000000003</v>
      </c>
      <c r="N2043" s="530">
        <v>1</v>
      </c>
      <c r="O2043" s="530">
        <v>4137.8900000000003</v>
      </c>
      <c r="P2043" s="544">
        <v>1</v>
      </c>
      <c r="Q2043" s="531">
        <v>4137.8900000000003</v>
      </c>
    </row>
    <row r="2044" spans="1:17" ht="14.4" customHeight="1" x14ac:dyDescent="0.3">
      <c r="A2044" s="525" t="s">
        <v>2817</v>
      </c>
      <c r="B2044" s="526" t="s">
        <v>2194</v>
      </c>
      <c r="C2044" s="526" t="s">
        <v>2166</v>
      </c>
      <c r="D2044" s="526" t="s">
        <v>2411</v>
      </c>
      <c r="E2044" s="526" t="s">
        <v>2412</v>
      </c>
      <c r="F2044" s="530">
        <v>1</v>
      </c>
      <c r="G2044" s="530">
        <v>17073.05</v>
      </c>
      <c r="H2044" s="530"/>
      <c r="I2044" s="530">
        <v>17073.05</v>
      </c>
      <c r="J2044" s="530"/>
      <c r="K2044" s="530"/>
      <c r="L2044" s="530"/>
      <c r="M2044" s="530"/>
      <c r="N2044" s="530"/>
      <c r="O2044" s="530"/>
      <c r="P2044" s="544"/>
      <c r="Q2044" s="531"/>
    </row>
    <row r="2045" spans="1:17" ht="14.4" customHeight="1" x14ac:dyDescent="0.3">
      <c r="A2045" s="525" t="s">
        <v>2817</v>
      </c>
      <c r="B2045" s="526" t="s">
        <v>2194</v>
      </c>
      <c r="C2045" s="526" t="s">
        <v>2166</v>
      </c>
      <c r="D2045" s="526" t="s">
        <v>2413</v>
      </c>
      <c r="E2045" s="526" t="s">
        <v>2414</v>
      </c>
      <c r="F2045" s="530">
        <v>4</v>
      </c>
      <c r="G2045" s="530">
        <v>4011.2</v>
      </c>
      <c r="H2045" s="530">
        <v>0.33333333333333331</v>
      </c>
      <c r="I2045" s="530">
        <v>1002.8</v>
      </c>
      <c r="J2045" s="530">
        <v>12</v>
      </c>
      <c r="K2045" s="530">
        <v>12033.6</v>
      </c>
      <c r="L2045" s="530">
        <v>1</v>
      </c>
      <c r="M2045" s="530">
        <v>1002.8000000000001</v>
      </c>
      <c r="N2045" s="530">
        <v>16</v>
      </c>
      <c r="O2045" s="530">
        <v>16044.800000000001</v>
      </c>
      <c r="P2045" s="544">
        <v>1.3333333333333335</v>
      </c>
      <c r="Q2045" s="531">
        <v>1002.8000000000001</v>
      </c>
    </row>
    <row r="2046" spans="1:17" ht="14.4" customHeight="1" x14ac:dyDescent="0.3">
      <c r="A2046" s="525" t="s">
        <v>2817</v>
      </c>
      <c r="B2046" s="526" t="s">
        <v>2194</v>
      </c>
      <c r="C2046" s="526" t="s">
        <v>2166</v>
      </c>
      <c r="D2046" s="526" t="s">
        <v>2415</v>
      </c>
      <c r="E2046" s="526" t="s">
        <v>2416</v>
      </c>
      <c r="F2046" s="530">
        <v>3</v>
      </c>
      <c r="G2046" s="530">
        <v>22950</v>
      </c>
      <c r="H2046" s="530">
        <v>0.3</v>
      </c>
      <c r="I2046" s="530">
        <v>7650</v>
      </c>
      <c r="J2046" s="530">
        <v>10</v>
      </c>
      <c r="K2046" s="530">
        <v>76500</v>
      </c>
      <c r="L2046" s="530">
        <v>1</v>
      </c>
      <c r="M2046" s="530">
        <v>7650</v>
      </c>
      <c r="N2046" s="530">
        <v>1</v>
      </c>
      <c r="O2046" s="530">
        <v>7650</v>
      </c>
      <c r="P2046" s="544">
        <v>0.1</v>
      </c>
      <c r="Q2046" s="531">
        <v>7650</v>
      </c>
    </row>
    <row r="2047" spans="1:17" ht="14.4" customHeight="1" x14ac:dyDescent="0.3">
      <c r="A2047" s="525" t="s">
        <v>2817</v>
      </c>
      <c r="B2047" s="526" t="s">
        <v>2194</v>
      </c>
      <c r="C2047" s="526" t="s">
        <v>2166</v>
      </c>
      <c r="D2047" s="526" t="s">
        <v>2419</v>
      </c>
      <c r="E2047" s="526" t="s">
        <v>2420</v>
      </c>
      <c r="F2047" s="530">
        <v>1</v>
      </c>
      <c r="G2047" s="530">
        <v>13284.52</v>
      </c>
      <c r="H2047" s="530"/>
      <c r="I2047" s="530">
        <v>13284.52</v>
      </c>
      <c r="J2047" s="530"/>
      <c r="K2047" s="530"/>
      <c r="L2047" s="530"/>
      <c r="M2047" s="530"/>
      <c r="N2047" s="530">
        <v>1</v>
      </c>
      <c r="O2047" s="530">
        <v>13284.52</v>
      </c>
      <c r="P2047" s="544"/>
      <c r="Q2047" s="531">
        <v>13284.52</v>
      </c>
    </row>
    <row r="2048" spans="1:17" ht="14.4" customHeight="1" x14ac:dyDescent="0.3">
      <c r="A2048" s="525" t="s">
        <v>2817</v>
      </c>
      <c r="B2048" s="526" t="s">
        <v>2194</v>
      </c>
      <c r="C2048" s="526" t="s">
        <v>2166</v>
      </c>
      <c r="D2048" s="526" t="s">
        <v>2421</v>
      </c>
      <c r="E2048" s="526" t="s">
        <v>2422</v>
      </c>
      <c r="F2048" s="530">
        <v>1</v>
      </c>
      <c r="G2048" s="530">
        <v>2170.9699999999998</v>
      </c>
      <c r="H2048" s="530">
        <v>0.33333333333333331</v>
      </c>
      <c r="I2048" s="530">
        <v>2170.9699999999998</v>
      </c>
      <c r="J2048" s="530">
        <v>3</v>
      </c>
      <c r="K2048" s="530">
        <v>6512.91</v>
      </c>
      <c r="L2048" s="530">
        <v>1</v>
      </c>
      <c r="M2048" s="530">
        <v>2170.9699999999998</v>
      </c>
      <c r="N2048" s="530">
        <v>1</v>
      </c>
      <c r="O2048" s="530">
        <v>2170.9699999999998</v>
      </c>
      <c r="P2048" s="544">
        <v>0.33333333333333331</v>
      </c>
      <c r="Q2048" s="531">
        <v>2170.9699999999998</v>
      </c>
    </row>
    <row r="2049" spans="1:17" ht="14.4" customHeight="1" x14ac:dyDescent="0.3">
      <c r="A2049" s="525" t="s">
        <v>2817</v>
      </c>
      <c r="B2049" s="526" t="s">
        <v>2194</v>
      </c>
      <c r="C2049" s="526" t="s">
        <v>2166</v>
      </c>
      <c r="D2049" s="526" t="s">
        <v>2423</v>
      </c>
      <c r="E2049" s="526" t="s">
        <v>2424</v>
      </c>
      <c r="F2049" s="530">
        <v>1</v>
      </c>
      <c r="G2049" s="530">
        <v>797</v>
      </c>
      <c r="H2049" s="530">
        <v>0.16666666666666666</v>
      </c>
      <c r="I2049" s="530">
        <v>797</v>
      </c>
      <c r="J2049" s="530">
        <v>6</v>
      </c>
      <c r="K2049" s="530">
        <v>4782</v>
      </c>
      <c r="L2049" s="530">
        <v>1</v>
      </c>
      <c r="M2049" s="530">
        <v>797</v>
      </c>
      <c r="N2049" s="530">
        <v>1</v>
      </c>
      <c r="O2049" s="530">
        <v>797</v>
      </c>
      <c r="P2049" s="544">
        <v>0.16666666666666666</v>
      </c>
      <c r="Q2049" s="531">
        <v>797</v>
      </c>
    </row>
    <row r="2050" spans="1:17" ht="14.4" customHeight="1" x14ac:dyDescent="0.3">
      <c r="A2050" s="525" t="s">
        <v>2817</v>
      </c>
      <c r="B2050" s="526" t="s">
        <v>2194</v>
      </c>
      <c r="C2050" s="526" t="s">
        <v>2166</v>
      </c>
      <c r="D2050" s="526" t="s">
        <v>2662</v>
      </c>
      <c r="E2050" s="526" t="s">
        <v>2663</v>
      </c>
      <c r="F2050" s="530"/>
      <c r="G2050" s="530"/>
      <c r="H2050" s="530"/>
      <c r="I2050" s="530"/>
      <c r="J2050" s="530"/>
      <c r="K2050" s="530"/>
      <c r="L2050" s="530"/>
      <c r="M2050" s="530"/>
      <c r="N2050" s="530">
        <v>1</v>
      </c>
      <c r="O2050" s="530">
        <v>10072.94</v>
      </c>
      <c r="P2050" s="544"/>
      <c r="Q2050" s="531">
        <v>10072.94</v>
      </c>
    </row>
    <row r="2051" spans="1:17" ht="14.4" customHeight="1" x14ac:dyDescent="0.3">
      <c r="A2051" s="525" t="s">
        <v>2817</v>
      </c>
      <c r="B2051" s="526" t="s">
        <v>2194</v>
      </c>
      <c r="C2051" s="526" t="s">
        <v>2166</v>
      </c>
      <c r="D2051" s="526" t="s">
        <v>2591</v>
      </c>
      <c r="E2051" s="526" t="s">
        <v>2592</v>
      </c>
      <c r="F2051" s="530">
        <v>1</v>
      </c>
      <c r="G2051" s="530">
        <v>2974.36</v>
      </c>
      <c r="H2051" s="530"/>
      <c r="I2051" s="530">
        <v>2974.36</v>
      </c>
      <c r="J2051" s="530"/>
      <c r="K2051" s="530"/>
      <c r="L2051" s="530"/>
      <c r="M2051" s="530"/>
      <c r="N2051" s="530"/>
      <c r="O2051" s="530"/>
      <c r="P2051" s="544"/>
      <c r="Q2051" s="531"/>
    </row>
    <row r="2052" spans="1:17" ht="14.4" customHeight="1" x14ac:dyDescent="0.3">
      <c r="A2052" s="525" t="s">
        <v>2817</v>
      </c>
      <c r="B2052" s="526" t="s">
        <v>2194</v>
      </c>
      <c r="C2052" s="526" t="s">
        <v>2166</v>
      </c>
      <c r="D2052" s="526" t="s">
        <v>2779</v>
      </c>
      <c r="E2052" s="526" t="s">
        <v>2594</v>
      </c>
      <c r="F2052" s="530">
        <v>1</v>
      </c>
      <c r="G2052" s="530">
        <v>3360</v>
      </c>
      <c r="H2052" s="530"/>
      <c r="I2052" s="530">
        <v>3360</v>
      </c>
      <c r="J2052" s="530"/>
      <c r="K2052" s="530"/>
      <c r="L2052" s="530"/>
      <c r="M2052" s="530"/>
      <c r="N2052" s="530"/>
      <c r="O2052" s="530"/>
      <c r="P2052" s="544"/>
      <c r="Q2052" s="531"/>
    </row>
    <row r="2053" spans="1:17" ht="14.4" customHeight="1" x14ac:dyDescent="0.3">
      <c r="A2053" s="525" t="s">
        <v>2817</v>
      </c>
      <c r="B2053" s="526" t="s">
        <v>2194</v>
      </c>
      <c r="C2053" s="526" t="s">
        <v>2166</v>
      </c>
      <c r="D2053" s="526" t="s">
        <v>2664</v>
      </c>
      <c r="E2053" s="526" t="s">
        <v>2426</v>
      </c>
      <c r="F2053" s="530"/>
      <c r="G2053" s="530"/>
      <c r="H2053" s="530"/>
      <c r="I2053" s="530"/>
      <c r="J2053" s="530"/>
      <c r="K2053" s="530"/>
      <c r="L2053" s="530"/>
      <c r="M2053" s="530"/>
      <c r="N2053" s="530">
        <v>1</v>
      </c>
      <c r="O2053" s="530">
        <v>2697.24</v>
      </c>
      <c r="P2053" s="544"/>
      <c r="Q2053" s="531">
        <v>2697.24</v>
      </c>
    </row>
    <row r="2054" spans="1:17" ht="14.4" customHeight="1" x14ac:dyDescent="0.3">
      <c r="A2054" s="525" t="s">
        <v>2817</v>
      </c>
      <c r="B2054" s="526" t="s">
        <v>2194</v>
      </c>
      <c r="C2054" s="526" t="s">
        <v>2166</v>
      </c>
      <c r="D2054" s="526" t="s">
        <v>2425</v>
      </c>
      <c r="E2054" s="526" t="s">
        <v>2426</v>
      </c>
      <c r="F2054" s="530">
        <v>8</v>
      </c>
      <c r="G2054" s="530">
        <v>42073.84</v>
      </c>
      <c r="H2054" s="530">
        <v>0.99999999999999978</v>
      </c>
      <c r="I2054" s="530">
        <v>5259.23</v>
      </c>
      <c r="J2054" s="530">
        <v>8</v>
      </c>
      <c r="K2054" s="530">
        <v>42073.840000000004</v>
      </c>
      <c r="L2054" s="530">
        <v>1</v>
      </c>
      <c r="M2054" s="530">
        <v>5259.2300000000005</v>
      </c>
      <c r="N2054" s="530">
        <v>7</v>
      </c>
      <c r="O2054" s="530">
        <v>36814.61</v>
      </c>
      <c r="P2054" s="544">
        <v>0.87499999999999989</v>
      </c>
      <c r="Q2054" s="531">
        <v>5259.2300000000005</v>
      </c>
    </row>
    <row r="2055" spans="1:17" ht="14.4" customHeight="1" x14ac:dyDescent="0.3">
      <c r="A2055" s="525" t="s">
        <v>2817</v>
      </c>
      <c r="B2055" s="526" t="s">
        <v>2194</v>
      </c>
      <c r="C2055" s="526" t="s">
        <v>2166</v>
      </c>
      <c r="D2055" s="526" t="s">
        <v>2427</v>
      </c>
      <c r="E2055" s="526" t="s">
        <v>2428</v>
      </c>
      <c r="F2055" s="530"/>
      <c r="G2055" s="530"/>
      <c r="H2055" s="530"/>
      <c r="I2055" s="530"/>
      <c r="J2055" s="530">
        <v>1</v>
      </c>
      <c r="K2055" s="530">
        <v>1497.44</v>
      </c>
      <c r="L2055" s="530">
        <v>1</v>
      </c>
      <c r="M2055" s="530">
        <v>1497.44</v>
      </c>
      <c r="N2055" s="530"/>
      <c r="O2055" s="530"/>
      <c r="P2055" s="544"/>
      <c r="Q2055" s="531"/>
    </row>
    <row r="2056" spans="1:17" ht="14.4" customHeight="1" x14ac:dyDescent="0.3">
      <c r="A2056" s="525" t="s">
        <v>2817</v>
      </c>
      <c r="B2056" s="526" t="s">
        <v>2194</v>
      </c>
      <c r="C2056" s="526" t="s">
        <v>2166</v>
      </c>
      <c r="D2056" s="526" t="s">
        <v>2625</v>
      </c>
      <c r="E2056" s="526" t="s">
        <v>2626</v>
      </c>
      <c r="F2056" s="530"/>
      <c r="G2056" s="530"/>
      <c r="H2056" s="530"/>
      <c r="I2056" s="530"/>
      <c r="J2056" s="530"/>
      <c r="K2056" s="530"/>
      <c r="L2056" s="530"/>
      <c r="M2056" s="530"/>
      <c r="N2056" s="530">
        <v>1</v>
      </c>
      <c r="O2056" s="530">
        <v>4041.82</v>
      </c>
      <c r="P2056" s="544"/>
      <c r="Q2056" s="531">
        <v>4041.82</v>
      </c>
    </row>
    <row r="2057" spans="1:17" ht="14.4" customHeight="1" x14ac:dyDescent="0.3">
      <c r="A2057" s="525" t="s">
        <v>2817</v>
      </c>
      <c r="B2057" s="526" t="s">
        <v>2194</v>
      </c>
      <c r="C2057" s="526" t="s">
        <v>2166</v>
      </c>
      <c r="D2057" s="526" t="s">
        <v>2429</v>
      </c>
      <c r="E2057" s="526" t="s">
        <v>2430</v>
      </c>
      <c r="F2057" s="530">
        <v>2</v>
      </c>
      <c r="G2057" s="530">
        <v>1211.3</v>
      </c>
      <c r="H2057" s="530">
        <v>2</v>
      </c>
      <c r="I2057" s="530">
        <v>605.65</v>
      </c>
      <c r="J2057" s="530">
        <v>1</v>
      </c>
      <c r="K2057" s="530">
        <v>605.65</v>
      </c>
      <c r="L2057" s="530">
        <v>1</v>
      </c>
      <c r="M2057" s="530">
        <v>605.65</v>
      </c>
      <c r="N2057" s="530">
        <v>1</v>
      </c>
      <c r="O2057" s="530">
        <v>605.65</v>
      </c>
      <c r="P2057" s="544">
        <v>1</v>
      </c>
      <c r="Q2057" s="531">
        <v>605.65</v>
      </c>
    </row>
    <row r="2058" spans="1:17" ht="14.4" customHeight="1" x14ac:dyDescent="0.3">
      <c r="A2058" s="525" t="s">
        <v>2817</v>
      </c>
      <c r="B2058" s="526" t="s">
        <v>2194</v>
      </c>
      <c r="C2058" s="526" t="s">
        <v>2166</v>
      </c>
      <c r="D2058" s="526" t="s">
        <v>2595</v>
      </c>
      <c r="E2058" s="526" t="s">
        <v>2596</v>
      </c>
      <c r="F2058" s="530">
        <v>1</v>
      </c>
      <c r="G2058" s="530">
        <v>17381.990000000002</v>
      </c>
      <c r="H2058" s="530"/>
      <c r="I2058" s="530">
        <v>17381.990000000002</v>
      </c>
      <c r="J2058" s="530"/>
      <c r="K2058" s="530"/>
      <c r="L2058" s="530"/>
      <c r="M2058" s="530"/>
      <c r="N2058" s="530"/>
      <c r="O2058" s="530"/>
      <c r="P2058" s="544"/>
      <c r="Q2058" s="531"/>
    </row>
    <row r="2059" spans="1:17" ht="14.4" customHeight="1" x14ac:dyDescent="0.3">
      <c r="A2059" s="525" t="s">
        <v>2817</v>
      </c>
      <c r="B2059" s="526" t="s">
        <v>2194</v>
      </c>
      <c r="C2059" s="526" t="s">
        <v>2166</v>
      </c>
      <c r="D2059" s="526" t="s">
        <v>2435</v>
      </c>
      <c r="E2059" s="526" t="s">
        <v>2436</v>
      </c>
      <c r="F2059" s="530">
        <v>1</v>
      </c>
      <c r="G2059" s="530">
        <v>831.16</v>
      </c>
      <c r="H2059" s="530">
        <v>0.5</v>
      </c>
      <c r="I2059" s="530">
        <v>831.16</v>
      </c>
      <c r="J2059" s="530">
        <v>2</v>
      </c>
      <c r="K2059" s="530">
        <v>1662.32</v>
      </c>
      <c r="L2059" s="530">
        <v>1</v>
      </c>
      <c r="M2059" s="530">
        <v>831.16</v>
      </c>
      <c r="N2059" s="530">
        <v>3</v>
      </c>
      <c r="O2059" s="530">
        <v>2493.48</v>
      </c>
      <c r="P2059" s="544">
        <v>1.5</v>
      </c>
      <c r="Q2059" s="531">
        <v>831.16</v>
      </c>
    </row>
    <row r="2060" spans="1:17" ht="14.4" customHeight="1" x14ac:dyDescent="0.3">
      <c r="A2060" s="525" t="s">
        <v>2817</v>
      </c>
      <c r="B2060" s="526" t="s">
        <v>2194</v>
      </c>
      <c r="C2060" s="526" t="s">
        <v>2166</v>
      </c>
      <c r="D2060" s="526" t="s">
        <v>2437</v>
      </c>
      <c r="E2060" s="526" t="s">
        <v>2436</v>
      </c>
      <c r="F2060" s="530">
        <v>11</v>
      </c>
      <c r="G2060" s="530">
        <v>9768.659999999998</v>
      </c>
      <c r="H2060" s="530">
        <v>1.3749999999999998</v>
      </c>
      <c r="I2060" s="530">
        <v>888.05999999999983</v>
      </c>
      <c r="J2060" s="530">
        <v>8</v>
      </c>
      <c r="K2060" s="530">
        <v>7104.48</v>
      </c>
      <c r="L2060" s="530">
        <v>1</v>
      </c>
      <c r="M2060" s="530">
        <v>888.06</v>
      </c>
      <c r="N2060" s="530">
        <v>2</v>
      </c>
      <c r="O2060" s="530">
        <v>1776.12</v>
      </c>
      <c r="P2060" s="544">
        <v>0.25</v>
      </c>
      <c r="Q2060" s="531">
        <v>888.06</v>
      </c>
    </row>
    <row r="2061" spans="1:17" ht="14.4" customHeight="1" x14ac:dyDescent="0.3">
      <c r="A2061" s="525" t="s">
        <v>2817</v>
      </c>
      <c r="B2061" s="526" t="s">
        <v>2194</v>
      </c>
      <c r="C2061" s="526" t="s">
        <v>2166</v>
      </c>
      <c r="D2061" s="526" t="s">
        <v>2438</v>
      </c>
      <c r="E2061" s="526" t="s">
        <v>2439</v>
      </c>
      <c r="F2061" s="530">
        <v>3</v>
      </c>
      <c r="G2061" s="530">
        <v>2664.18</v>
      </c>
      <c r="H2061" s="530">
        <v>1</v>
      </c>
      <c r="I2061" s="530">
        <v>888.06</v>
      </c>
      <c r="J2061" s="530">
        <v>3</v>
      </c>
      <c r="K2061" s="530">
        <v>2664.18</v>
      </c>
      <c r="L2061" s="530">
        <v>1</v>
      </c>
      <c r="M2061" s="530">
        <v>888.06</v>
      </c>
      <c r="N2061" s="530"/>
      <c r="O2061" s="530"/>
      <c r="P2061" s="544"/>
      <c r="Q2061" s="531"/>
    </row>
    <row r="2062" spans="1:17" ht="14.4" customHeight="1" x14ac:dyDescent="0.3">
      <c r="A2062" s="525" t="s">
        <v>2817</v>
      </c>
      <c r="B2062" s="526" t="s">
        <v>2194</v>
      </c>
      <c r="C2062" s="526" t="s">
        <v>2166</v>
      </c>
      <c r="D2062" s="526" t="s">
        <v>2440</v>
      </c>
      <c r="E2062" s="526" t="s">
        <v>2441</v>
      </c>
      <c r="F2062" s="530">
        <v>1</v>
      </c>
      <c r="G2062" s="530">
        <v>831.16</v>
      </c>
      <c r="H2062" s="530"/>
      <c r="I2062" s="530">
        <v>831.16</v>
      </c>
      <c r="J2062" s="530"/>
      <c r="K2062" s="530"/>
      <c r="L2062" s="530"/>
      <c r="M2062" s="530"/>
      <c r="N2062" s="530"/>
      <c r="O2062" s="530"/>
      <c r="P2062" s="544"/>
      <c r="Q2062" s="531"/>
    </row>
    <row r="2063" spans="1:17" ht="14.4" customHeight="1" x14ac:dyDescent="0.3">
      <c r="A2063" s="525" t="s">
        <v>2817</v>
      </c>
      <c r="B2063" s="526" t="s">
        <v>2194</v>
      </c>
      <c r="C2063" s="526" t="s">
        <v>2166</v>
      </c>
      <c r="D2063" s="526" t="s">
        <v>2597</v>
      </c>
      <c r="E2063" s="526" t="s">
        <v>2598</v>
      </c>
      <c r="F2063" s="530"/>
      <c r="G2063" s="530"/>
      <c r="H2063" s="530"/>
      <c r="I2063" s="530"/>
      <c r="J2063" s="530">
        <v>2</v>
      </c>
      <c r="K2063" s="530">
        <v>2187.7600000000002</v>
      </c>
      <c r="L2063" s="530">
        <v>1</v>
      </c>
      <c r="M2063" s="530">
        <v>1093.8800000000001</v>
      </c>
      <c r="N2063" s="530"/>
      <c r="O2063" s="530"/>
      <c r="P2063" s="544"/>
      <c r="Q2063" s="531"/>
    </row>
    <row r="2064" spans="1:17" ht="14.4" customHeight="1" x14ac:dyDescent="0.3">
      <c r="A2064" s="525" t="s">
        <v>2817</v>
      </c>
      <c r="B2064" s="526" t="s">
        <v>2194</v>
      </c>
      <c r="C2064" s="526" t="s">
        <v>2166</v>
      </c>
      <c r="D2064" s="526" t="s">
        <v>2599</v>
      </c>
      <c r="E2064" s="526" t="s">
        <v>2600</v>
      </c>
      <c r="F2064" s="530">
        <v>2</v>
      </c>
      <c r="G2064" s="530">
        <v>7797.6</v>
      </c>
      <c r="H2064" s="530"/>
      <c r="I2064" s="530">
        <v>3898.8</v>
      </c>
      <c r="J2064" s="530"/>
      <c r="K2064" s="530"/>
      <c r="L2064" s="530"/>
      <c r="M2064" s="530"/>
      <c r="N2064" s="530"/>
      <c r="O2064" s="530"/>
      <c r="P2064" s="544"/>
      <c r="Q2064" s="531"/>
    </row>
    <row r="2065" spans="1:17" ht="14.4" customHeight="1" x14ac:dyDescent="0.3">
      <c r="A2065" s="525" t="s">
        <v>2817</v>
      </c>
      <c r="B2065" s="526" t="s">
        <v>2194</v>
      </c>
      <c r="C2065" s="526" t="s">
        <v>2166</v>
      </c>
      <c r="D2065" s="526" t="s">
        <v>2442</v>
      </c>
      <c r="E2065" s="526" t="s">
        <v>2443</v>
      </c>
      <c r="F2065" s="530">
        <v>3</v>
      </c>
      <c r="G2065" s="530">
        <v>3936.42</v>
      </c>
      <c r="H2065" s="530"/>
      <c r="I2065" s="530">
        <v>1312.14</v>
      </c>
      <c r="J2065" s="530"/>
      <c r="K2065" s="530"/>
      <c r="L2065" s="530"/>
      <c r="M2065" s="530"/>
      <c r="N2065" s="530">
        <v>2</v>
      </c>
      <c r="O2065" s="530">
        <v>2624.28</v>
      </c>
      <c r="P2065" s="544"/>
      <c r="Q2065" s="531">
        <v>1312.14</v>
      </c>
    </row>
    <row r="2066" spans="1:17" ht="14.4" customHeight="1" x14ac:dyDescent="0.3">
      <c r="A2066" s="525" t="s">
        <v>2817</v>
      </c>
      <c r="B2066" s="526" t="s">
        <v>2194</v>
      </c>
      <c r="C2066" s="526" t="s">
        <v>2166</v>
      </c>
      <c r="D2066" s="526" t="s">
        <v>2601</v>
      </c>
      <c r="E2066" s="526" t="s">
        <v>2602</v>
      </c>
      <c r="F2066" s="530">
        <v>10</v>
      </c>
      <c r="G2066" s="530">
        <v>36445.800000000003</v>
      </c>
      <c r="H2066" s="530">
        <v>0.62500000000000011</v>
      </c>
      <c r="I2066" s="530">
        <v>3644.5800000000004</v>
      </c>
      <c r="J2066" s="530">
        <v>16</v>
      </c>
      <c r="K2066" s="530">
        <v>58313.279999999999</v>
      </c>
      <c r="L2066" s="530">
        <v>1</v>
      </c>
      <c r="M2066" s="530">
        <v>3644.58</v>
      </c>
      <c r="N2066" s="530">
        <v>12</v>
      </c>
      <c r="O2066" s="530">
        <v>43734.96</v>
      </c>
      <c r="P2066" s="544">
        <v>0.75</v>
      </c>
      <c r="Q2066" s="531">
        <v>3644.58</v>
      </c>
    </row>
    <row r="2067" spans="1:17" ht="14.4" customHeight="1" x14ac:dyDescent="0.3">
      <c r="A2067" s="525" t="s">
        <v>2817</v>
      </c>
      <c r="B2067" s="526" t="s">
        <v>2194</v>
      </c>
      <c r="C2067" s="526" t="s">
        <v>2166</v>
      </c>
      <c r="D2067" s="526" t="s">
        <v>2446</v>
      </c>
      <c r="E2067" s="526" t="s">
        <v>2447</v>
      </c>
      <c r="F2067" s="530">
        <v>9</v>
      </c>
      <c r="G2067" s="530">
        <v>10316.969999999999</v>
      </c>
      <c r="H2067" s="530">
        <v>0.52941176470588225</v>
      </c>
      <c r="I2067" s="530">
        <v>1146.33</v>
      </c>
      <c r="J2067" s="530">
        <v>17</v>
      </c>
      <c r="K2067" s="530">
        <v>19487.61</v>
      </c>
      <c r="L2067" s="530">
        <v>1</v>
      </c>
      <c r="M2067" s="530">
        <v>1146.33</v>
      </c>
      <c r="N2067" s="530">
        <v>12</v>
      </c>
      <c r="O2067" s="530">
        <v>13755.96</v>
      </c>
      <c r="P2067" s="544">
        <v>0.70588235294117641</v>
      </c>
      <c r="Q2067" s="531">
        <v>1146.33</v>
      </c>
    </row>
    <row r="2068" spans="1:17" ht="14.4" customHeight="1" x14ac:dyDescent="0.3">
      <c r="A2068" s="525" t="s">
        <v>2817</v>
      </c>
      <c r="B2068" s="526" t="s">
        <v>2194</v>
      </c>
      <c r="C2068" s="526" t="s">
        <v>2166</v>
      </c>
      <c r="D2068" s="526" t="s">
        <v>2603</v>
      </c>
      <c r="E2068" s="526" t="s">
        <v>2604</v>
      </c>
      <c r="F2068" s="530">
        <v>1</v>
      </c>
      <c r="G2068" s="530">
        <v>80000</v>
      </c>
      <c r="H2068" s="530"/>
      <c r="I2068" s="530">
        <v>80000</v>
      </c>
      <c r="J2068" s="530"/>
      <c r="K2068" s="530"/>
      <c r="L2068" s="530"/>
      <c r="M2068" s="530"/>
      <c r="N2068" s="530"/>
      <c r="O2068" s="530"/>
      <c r="P2068" s="544"/>
      <c r="Q2068" s="531"/>
    </row>
    <row r="2069" spans="1:17" ht="14.4" customHeight="1" x14ac:dyDescent="0.3">
      <c r="A2069" s="525" t="s">
        <v>2817</v>
      </c>
      <c r="B2069" s="526" t="s">
        <v>2194</v>
      </c>
      <c r="C2069" s="526" t="s">
        <v>2166</v>
      </c>
      <c r="D2069" s="526" t="s">
        <v>2448</v>
      </c>
      <c r="E2069" s="526" t="s">
        <v>2449</v>
      </c>
      <c r="F2069" s="530">
        <v>11</v>
      </c>
      <c r="G2069" s="530">
        <v>3950.0999999999995</v>
      </c>
      <c r="H2069" s="530">
        <v>1.5714285714285714</v>
      </c>
      <c r="I2069" s="530">
        <v>359.09999999999997</v>
      </c>
      <c r="J2069" s="530">
        <v>7</v>
      </c>
      <c r="K2069" s="530">
        <v>2513.6999999999998</v>
      </c>
      <c r="L2069" s="530">
        <v>1</v>
      </c>
      <c r="M2069" s="530">
        <v>359.09999999999997</v>
      </c>
      <c r="N2069" s="530">
        <v>3</v>
      </c>
      <c r="O2069" s="530">
        <v>1077.3000000000002</v>
      </c>
      <c r="P2069" s="544">
        <v>0.42857142857142866</v>
      </c>
      <c r="Q2069" s="531">
        <v>359.10000000000008</v>
      </c>
    </row>
    <row r="2070" spans="1:17" ht="14.4" customHeight="1" x14ac:dyDescent="0.3">
      <c r="A2070" s="525" t="s">
        <v>2817</v>
      </c>
      <c r="B2070" s="526" t="s">
        <v>2194</v>
      </c>
      <c r="C2070" s="526" t="s">
        <v>2166</v>
      </c>
      <c r="D2070" s="526" t="s">
        <v>2450</v>
      </c>
      <c r="E2070" s="526" t="s">
        <v>2451</v>
      </c>
      <c r="F2070" s="530">
        <v>7</v>
      </c>
      <c r="G2070" s="530">
        <v>117821.82999999999</v>
      </c>
      <c r="H2070" s="530">
        <v>3.5</v>
      </c>
      <c r="I2070" s="530">
        <v>16831.689999999999</v>
      </c>
      <c r="J2070" s="530">
        <v>2</v>
      </c>
      <c r="K2070" s="530">
        <v>33663.379999999997</v>
      </c>
      <c r="L2070" s="530">
        <v>1</v>
      </c>
      <c r="M2070" s="530">
        <v>16831.689999999999</v>
      </c>
      <c r="N2070" s="530">
        <v>4</v>
      </c>
      <c r="O2070" s="530">
        <v>67326.759999999995</v>
      </c>
      <c r="P2070" s="544">
        <v>2</v>
      </c>
      <c r="Q2070" s="531">
        <v>16831.689999999999</v>
      </c>
    </row>
    <row r="2071" spans="1:17" ht="14.4" customHeight="1" x14ac:dyDescent="0.3">
      <c r="A2071" s="525" t="s">
        <v>2817</v>
      </c>
      <c r="B2071" s="526" t="s">
        <v>2194</v>
      </c>
      <c r="C2071" s="526" t="s">
        <v>2166</v>
      </c>
      <c r="D2071" s="526" t="s">
        <v>2452</v>
      </c>
      <c r="E2071" s="526" t="s">
        <v>2453</v>
      </c>
      <c r="F2071" s="530">
        <v>1</v>
      </c>
      <c r="G2071" s="530">
        <v>10645.01</v>
      </c>
      <c r="H2071" s="530"/>
      <c r="I2071" s="530">
        <v>10645.01</v>
      </c>
      <c r="J2071" s="530"/>
      <c r="K2071" s="530"/>
      <c r="L2071" s="530"/>
      <c r="M2071" s="530"/>
      <c r="N2071" s="530">
        <v>1</v>
      </c>
      <c r="O2071" s="530">
        <v>10645.01</v>
      </c>
      <c r="P2071" s="544"/>
      <c r="Q2071" s="531">
        <v>10645.01</v>
      </c>
    </row>
    <row r="2072" spans="1:17" ht="14.4" customHeight="1" x14ac:dyDescent="0.3">
      <c r="A2072" s="525" t="s">
        <v>2817</v>
      </c>
      <c r="B2072" s="526" t="s">
        <v>2194</v>
      </c>
      <c r="C2072" s="526" t="s">
        <v>2166</v>
      </c>
      <c r="D2072" s="526" t="s">
        <v>2454</v>
      </c>
      <c r="E2072" s="526" t="s">
        <v>2455</v>
      </c>
      <c r="F2072" s="530"/>
      <c r="G2072" s="530"/>
      <c r="H2072" s="530"/>
      <c r="I2072" s="530"/>
      <c r="J2072" s="530"/>
      <c r="K2072" s="530"/>
      <c r="L2072" s="530"/>
      <c r="M2072" s="530"/>
      <c r="N2072" s="530">
        <v>1</v>
      </c>
      <c r="O2072" s="530">
        <v>5200.68</v>
      </c>
      <c r="P2072" s="544"/>
      <c r="Q2072" s="531">
        <v>5200.68</v>
      </c>
    </row>
    <row r="2073" spans="1:17" ht="14.4" customHeight="1" x14ac:dyDescent="0.3">
      <c r="A2073" s="525" t="s">
        <v>2817</v>
      </c>
      <c r="B2073" s="526" t="s">
        <v>2194</v>
      </c>
      <c r="C2073" s="526" t="s">
        <v>2166</v>
      </c>
      <c r="D2073" s="526" t="s">
        <v>2677</v>
      </c>
      <c r="E2073" s="526" t="s">
        <v>2678</v>
      </c>
      <c r="F2073" s="530">
        <v>2</v>
      </c>
      <c r="G2073" s="530">
        <v>64358.18</v>
      </c>
      <c r="H2073" s="530">
        <v>2.5000001942255197</v>
      </c>
      <c r="I2073" s="530">
        <v>32179.09</v>
      </c>
      <c r="J2073" s="530">
        <v>1</v>
      </c>
      <c r="K2073" s="530">
        <v>25743.27</v>
      </c>
      <c r="L2073" s="530">
        <v>1</v>
      </c>
      <c r="M2073" s="530">
        <v>25743.27</v>
      </c>
      <c r="N2073" s="530"/>
      <c r="O2073" s="530"/>
      <c r="P2073" s="544"/>
      <c r="Q2073" s="531"/>
    </row>
    <row r="2074" spans="1:17" ht="14.4" customHeight="1" x14ac:dyDescent="0.3">
      <c r="A2074" s="525" t="s">
        <v>2817</v>
      </c>
      <c r="B2074" s="526" t="s">
        <v>2194</v>
      </c>
      <c r="C2074" s="526" t="s">
        <v>2166</v>
      </c>
      <c r="D2074" s="526" t="s">
        <v>2456</v>
      </c>
      <c r="E2074" s="526" t="s">
        <v>2457</v>
      </c>
      <c r="F2074" s="530">
        <v>10</v>
      </c>
      <c r="G2074" s="530">
        <v>65871.3</v>
      </c>
      <c r="H2074" s="530">
        <v>1.4285714285714288</v>
      </c>
      <c r="I2074" s="530">
        <v>6587.13</v>
      </c>
      <c r="J2074" s="530">
        <v>7</v>
      </c>
      <c r="K2074" s="530">
        <v>46109.909999999996</v>
      </c>
      <c r="L2074" s="530">
        <v>1</v>
      </c>
      <c r="M2074" s="530">
        <v>6587.1299999999992</v>
      </c>
      <c r="N2074" s="530">
        <v>8</v>
      </c>
      <c r="O2074" s="530">
        <v>52697.039999999994</v>
      </c>
      <c r="P2074" s="544">
        <v>1.1428571428571428</v>
      </c>
      <c r="Q2074" s="531">
        <v>6587.1299999999992</v>
      </c>
    </row>
    <row r="2075" spans="1:17" ht="14.4" customHeight="1" x14ac:dyDescent="0.3">
      <c r="A2075" s="525" t="s">
        <v>2817</v>
      </c>
      <c r="B2075" s="526" t="s">
        <v>2194</v>
      </c>
      <c r="C2075" s="526" t="s">
        <v>2166</v>
      </c>
      <c r="D2075" s="526" t="s">
        <v>2227</v>
      </c>
      <c r="E2075" s="526" t="s">
        <v>2228</v>
      </c>
      <c r="F2075" s="530">
        <v>1</v>
      </c>
      <c r="G2075" s="530">
        <v>1841.62</v>
      </c>
      <c r="H2075" s="530">
        <v>0.5</v>
      </c>
      <c r="I2075" s="530">
        <v>1841.62</v>
      </c>
      <c r="J2075" s="530">
        <v>2</v>
      </c>
      <c r="K2075" s="530">
        <v>3683.24</v>
      </c>
      <c r="L2075" s="530">
        <v>1</v>
      </c>
      <c r="M2075" s="530">
        <v>1841.62</v>
      </c>
      <c r="N2075" s="530">
        <v>2</v>
      </c>
      <c r="O2075" s="530">
        <v>3683.24</v>
      </c>
      <c r="P2075" s="544">
        <v>1</v>
      </c>
      <c r="Q2075" s="531">
        <v>1841.62</v>
      </c>
    </row>
    <row r="2076" spans="1:17" ht="14.4" customHeight="1" x14ac:dyDescent="0.3">
      <c r="A2076" s="525" t="s">
        <v>2817</v>
      </c>
      <c r="B2076" s="526" t="s">
        <v>2194</v>
      </c>
      <c r="C2076" s="526" t="s">
        <v>2166</v>
      </c>
      <c r="D2076" s="526" t="s">
        <v>2636</v>
      </c>
      <c r="E2076" s="526" t="s">
        <v>2637</v>
      </c>
      <c r="F2076" s="530">
        <v>2</v>
      </c>
      <c r="G2076" s="530">
        <v>52999.64</v>
      </c>
      <c r="H2076" s="530"/>
      <c r="I2076" s="530">
        <v>26499.82</v>
      </c>
      <c r="J2076" s="530"/>
      <c r="K2076" s="530"/>
      <c r="L2076" s="530"/>
      <c r="M2076" s="530"/>
      <c r="N2076" s="530"/>
      <c r="O2076" s="530"/>
      <c r="P2076" s="544"/>
      <c r="Q2076" s="531"/>
    </row>
    <row r="2077" spans="1:17" ht="14.4" customHeight="1" x14ac:dyDescent="0.3">
      <c r="A2077" s="525" t="s">
        <v>2817</v>
      </c>
      <c r="B2077" s="526" t="s">
        <v>2194</v>
      </c>
      <c r="C2077" s="526" t="s">
        <v>2166</v>
      </c>
      <c r="D2077" s="526" t="s">
        <v>2683</v>
      </c>
      <c r="E2077" s="526" t="s">
        <v>2684</v>
      </c>
      <c r="F2077" s="530"/>
      <c r="G2077" s="530"/>
      <c r="H2077" s="530"/>
      <c r="I2077" s="530"/>
      <c r="J2077" s="530"/>
      <c r="K2077" s="530"/>
      <c r="L2077" s="530"/>
      <c r="M2077" s="530"/>
      <c r="N2077" s="530">
        <v>1</v>
      </c>
      <c r="O2077" s="530">
        <v>216229.87</v>
      </c>
      <c r="P2077" s="544"/>
      <c r="Q2077" s="531">
        <v>216229.87</v>
      </c>
    </row>
    <row r="2078" spans="1:17" ht="14.4" customHeight="1" x14ac:dyDescent="0.3">
      <c r="A2078" s="525" t="s">
        <v>2817</v>
      </c>
      <c r="B2078" s="526" t="s">
        <v>2194</v>
      </c>
      <c r="C2078" s="526" t="s">
        <v>2166</v>
      </c>
      <c r="D2078" s="526" t="s">
        <v>2689</v>
      </c>
      <c r="E2078" s="526" t="s">
        <v>2690</v>
      </c>
      <c r="F2078" s="530"/>
      <c r="G2078" s="530"/>
      <c r="H2078" s="530"/>
      <c r="I2078" s="530"/>
      <c r="J2078" s="530"/>
      <c r="K2078" s="530"/>
      <c r="L2078" s="530"/>
      <c r="M2078" s="530"/>
      <c r="N2078" s="530">
        <v>2</v>
      </c>
      <c r="O2078" s="530">
        <v>14393.02</v>
      </c>
      <c r="P2078" s="544"/>
      <c r="Q2078" s="531">
        <v>7196.51</v>
      </c>
    </row>
    <row r="2079" spans="1:17" ht="14.4" customHeight="1" x14ac:dyDescent="0.3">
      <c r="A2079" s="525" t="s">
        <v>2817</v>
      </c>
      <c r="B2079" s="526" t="s">
        <v>2194</v>
      </c>
      <c r="C2079" s="526" t="s">
        <v>2166</v>
      </c>
      <c r="D2079" s="526" t="s">
        <v>2466</v>
      </c>
      <c r="E2079" s="526" t="s">
        <v>2467</v>
      </c>
      <c r="F2079" s="530">
        <v>1</v>
      </c>
      <c r="G2079" s="530">
        <v>4360</v>
      </c>
      <c r="H2079" s="530">
        <v>7.6923076923076927E-2</v>
      </c>
      <c r="I2079" s="530">
        <v>4360</v>
      </c>
      <c r="J2079" s="530">
        <v>13</v>
      </c>
      <c r="K2079" s="530">
        <v>56680</v>
      </c>
      <c r="L2079" s="530">
        <v>1</v>
      </c>
      <c r="M2079" s="530">
        <v>4360</v>
      </c>
      <c r="N2079" s="530">
        <v>9</v>
      </c>
      <c r="O2079" s="530">
        <v>39240</v>
      </c>
      <c r="P2079" s="544">
        <v>0.69230769230769229</v>
      </c>
      <c r="Q2079" s="531">
        <v>4360</v>
      </c>
    </row>
    <row r="2080" spans="1:17" ht="14.4" customHeight="1" x14ac:dyDescent="0.3">
      <c r="A2080" s="525" t="s">
        <v>2817</v>
      </c>
      <c r="B2080" s="526" t="s">
        <v>2194</v>
      </c>
      <c r="C2080" s="526" t="s">
        <v>2166</v>
      </c>
      <c r="D2080" s="526" t="s">
        <v>2231</v>
      </c>
      <c r="E2080" s="526" t="s">
        <v>2232</v>
      </c>
      <c r="F2080" s="530">
        <v>1</v>
      </c>
      <c r="G2080" s="530">
        <v>33125.26</v>
      </c>
      <c r="H2080" s="530">
        <v>0.416666635220375</v>
      </c>
      <c r="I2080" s="530">
        <v>33125.26</v>
      </c>
      <c r="J2080" s="530">
        <v>3</v>
      </c>
      <c r="K2080" s="530">
        <v>79500.63</v>
      </c>
      <c r="L2080" s="530">
        <v>1</v>
      </c>
      <c r="M2080" s="530">
        <v>26500.210000000003</v>
      </c>
      <c r="N2080" s="530">
        <v>1</v>
      </c>
      <c r="O2080" s="530">
        <v>26500.21</v>
      </c>
      <c r="P2080" s="544">
        <v>0.33333333333333331</v>
      </c>
      <c r="Q2080" s="531">
        <v>26500.21</v>
      </c>
    </row>
    <row r="2081" spans="1:17" ht="14.4" customHeight="1" x14ac:dyDescent="0.3">
      <c r="A2081" s="525" t="s">
        <v>2817</v>
      </c>
      <c r="B2081" s="526" t="s">
        <v>2194</v>
      </c>
      <c r="C2081" s="526" t="s">
        <v>2166</v>
      </c>
      <c r="D2081" s="526" t="s">
        <v>2470</v>
      </c>
      <c r="E2081" s="526" t="s">
        <v>2471</v>
      </c>
      <c r="F2081" s="530">
        <v>1</v>
      </c>
      <c r="G2081" s="530">
        <v>380.86</v>
      </c>
      <c r="H2081" s="530">
        <v>1</v>
      </c>
      <c r="I2081" s="530">
        <v>380.86</v>
      </c>
      <c r="J2081" s="530">
        <v>1</v>
      </c>
      <c r="K2081" s="530">
        <v>380.86</v>
      </c>
      <c r="L2081" s="530">
        <v>1</v>
      </c>
      <c r="M2081" s="530">
        <v>380.86</v>
      </c>
      <c r="N2081" s="530">
        <v>3</v>
      </c>
      <c r="O2081" s="530">
        <v>1142.58</v>
      </c>
      <c r="P2081" s="544">
        <v>2.9999999999999996</v>
      </c>
      <c r="Q2081" s="531">
        <v>380.85999999999996</v>
      </c>
    </row>
    <row r="2082" spans="1:17" ht="14.4" customHeight="1" x14ac:dyDescent="0.3">
      <c r="A2082" s="525" t="s">
        <v>2817</v>
      </c>
      <c r="B2082" s="526" t="s">
        <v>2194</v>
      </c>
      <c r="C2082" s="526" t="s">
        <v>2166</v>
      </c>
      <c r="D2082" s="526" t="s">
        <v>2609</v>
      </c>
      <c r="E2082" s="526" t="s">
        <v>2610</v>
      </c>
      <c r="F2082" s="530">
        <v>6</v>
      </c>
      <c r="G2082" s="530">
        <v>19071.78</v>
      </c>
      <c r="H2082" s="530"/>
      <c r="I2082" s="530">
        <v>3178.6299999999997</v>
      </c>
      <c r="J2082" s="530"/>
      <c r="K2082" s="530"/>
      <c r="L2082" s="530"/>
      <c r="M2082" s="530"/>
      <c r="N2082" s="530"/>
      <c r="O2082" s="530"/>
      <c r="P2082" s="544"/>
      <c r="Q2082" s="531"/>
    </row>
    <row r="2083" spans="1:17" ht="14.4" customHeight="1" x14ac:dyDescent="0.3">
      <c r="A2083" s="525" t="s">
        <v>2817</v>
      </c>
      <c r="B2083" s="526" t="s">
        <v>2194</v>
      </c>
      <c r="C2083" s="526" t="s">
        <v>2166</v>
      </c>
      <c r="D2083" s="526" t="s">
        <v>2482</v>
      </c>
      <c r="E2083" s="526" t="s">
        <v>2483</v>
      </c>
      <c r="F2083" s="530"/>
      <c r="G2083" s="530"/>
      <c r="H2083" s="530"/>
      <c r="I2083" s="530"/>
      <c r="J2083" s="530">
        <v>1</v>
      </c>
      <c r="K2083" s="530">
        <v>17527.810000000001</v>
      </c>
      <c r="L2083" s="530">
        <v>1</v>
      </c>
      <c r="M2083" s="530">
        <v>17527.810000000001</v>
      </c>
      <c r="N2083" s="530"/>
      <c r="O2083" s="530"/>
      <c r="P2083" s="544"/>
      <c r="Q2083" s="531"/>
    </row>
    <row r="2084" spans="1:17" ht="14.4" customHeight="1" x14ac:dyDescent="0.3">
      <c r="A2084" s="525" t="s">
        <v>2817</v>
      </c>
      <c r="B2084" s="526" t="s">
        <v>2194</v>
      </c>
      <c r="C2084" s="526" t="s">
        <v>2166</v>
      </c>
      <c r="D2084" s="526" t="s">
        <v>2484</v>
      </c>
      <c r="E2084" s="526" t="s">
        <v>2485</v>
      </c>
      <c r="F2084" s="530">
        <v>1</v>
      </c>
      <c r="G2084" s="530">
        <v>310</v>
      </c>
      <c r="H2084" s="530"/>
      <c r="I2084" s="530">
        <v>310</v>
      </c>
      <c r="J2084" s="530"/>
      <c r="K2084" s="530"/>
      <c r="L2084" s="530"/>
      <c r="M2084" s="530"/>
      <c r="N2084" s="530"/>
      <c r="O2084" s="530"/>
      <c r="P2084" s="544"/>
      <c r="Q2084" s="531"/>
    </row>
    <row r="2085" spans="1:17" ht="14.4" customHeight="1" x14ac:dyDescent="0.3">
      <c r="A2085" s="525" t="s">
        <v>2817</v>
      </c>
      <c r="B2085" s="526" t="s">
        <v>2194</v>
      </c>
      <c r="C2085" s="526" t="s">
        <v>2166</v>
      </c>
      <c r="D2085" s="526" t="s">
        <v>2762</v>
      </c>
      <c r="E2085" s="526" t="s">
        <v>2763</v>
      </c>
      <c r="F2085" s="530"/>
      <c r="G2085" s="530"/>
      <c r="H2085" s="530"/>
      <c r="I2085" s="530"/>
      <c r="J2085" s="530">
        <v>1</v>
      </c>
      <c r="K2085" s="530">
        <v>33448</v>
      </c>
      <c r="L2085" s="530">
        <v>1</v>
      </c>
      <c r="M2085" s="530">
        <v>33448</v>
      </c>
      <c r="N2085" s="530"/>
      <c r="O2085" s="530"/>
      <c r="P2085" s="544"/>
      <c r="Q2085" s="531"/>
    </row>
    <row r="2086" spans="1:17" ht="14.4" customHeight="1" x14ac:dyDescent="0.3">
      <c r="A2086" s="525" t="s">
        <v>2817</v>
      </c>
      <c r="B2086" s="526" t="s">
        <v>2194</v>
      </c>
      <c r="C2086" s="526" t="s">
        <v>2166</v>
      </c>
      <c r="D2086" s="526" t="s">
        <v>2576</v>
      </c>
      <c r="E2086" s="526" t="s">
        <v>2577</v>
      </c>
      <c r="F2086" s="530"/>
      <c r="G2086" s="530"/>
      <c r="H2086" s="530"/>
      <c r="I2086" s="530"/>
      <c r="J2086" s="530">
        <v>1</v>
      </c>
      <c r="K2086" s="530">
        <v>44071.360000000001</v>
      </c>
      <c r="L2086" s="530">
        <v>1</v>
      </c>
      <c r="M2086" s="530">
        <v>44071.360000000001</v>
      </c>
      <c r="N2086" s="530"/>
      <c r="O2086" s="530"/>
      <c r="P2086" s="544"/>
      <c r="Q2086" s="531"/>
    </row>
    <row r="2087" spans="1:17" ht="14.4" customHeight="1" x14ac:dyDescent="0.3">
      <c r="A2087" s="525" t="s">
        <v>2817</v>
      </c>
      <c r="B2087" s="526" t="s">
        <v>2194</v>
      </c>
      <c r="C2087" s="526" t="s">
        <v>2166</v>
      </c>
      <c r="D2087" s="526" t="s">
        <v>2714</v>
      </c>
      <c r="E2087" s="526" t="s">
        <v>2715</v>
      </c>
      <c r="F2087" s="530"/>
      <c r="G2087" s="530"/>
      <c r="H2087" s="530"/>
      <c r="I2087" s="530"/>
      <c r="J2087" s="530">
        <v>1</v>
      </c>
      <c r="K2087" s="530">
        <v>34650</v>
      </c>
      <c r="L2087" s="530">
        <v>1</v>
      </c>
      <c r="M2087" s="530">
        <v>34650</v>
      </c>
      <c r="N2087" s="530"/>
      <c r="O2087" s="530"/>
      <c r="P2087" s="544"/>
      <c r="Q2087" s="531"/>
    </row>
    <row r="2088" spans="1:17" ht="14.4" customHeight="1" x14ac:dyDescent="0.3">
      <c r="A2088" s="525" t="s">
        <v>2817</v>
      </c>
      <c r="B2088" s="526" t="s">
        <v>2194</v>
      </c>
      <c r="C2088" s="526" t="s">
        <v>2166</v>
      </c>
      <c r="D2088" s="526" t="s">
        <v>2615</v>
      </c>
      <c r="E2088" s="526" t="s">
        <v>2616</v>
      </c>
      <c r="F2088" s="530"/>
      <c r="G2088" s="530"/>
      <c r="H2088" s="530"/>
      <c r="I2088" s="530"/>
      <c r="J2088" s="530">
        <v>1</v>
      </c>
      <c r="K2088" s="530">
        <v>1261.46</v>
      </c>
      <c r="L2088" s="530">
        <v>1</v>
      </c>
      <c r="M2088" s="530">
        <v>1261.46</v>
      </c>
      <c r="N2088" s="530"/>
      <c r="O2088" s="530"/>
      <c r="P2088" s="544"/>
      <c r="Q2088" s="531"/>
    </row>
    <row r="2089" spans="1:17" ht="14.4" customHeight="1" x14ac:dyDescent="0.3">
      <c r="A2089" s="525" t="s">
        <v>2817</v>
      </c>
      <c r="B2089" s="526" t="s">
        <v>2194</v>
      </c>
      <c r="C2089" s="526" t="s">
        <v>2166</v>
      </c>
      <c r="D2089" s="526" t="s">
        <v>2496</v>
      </c>
      <c r="E2089" s="526" t="s">
        <v>2497</v>
      </c>
      <c r="F2089" s="530"/>
      <c r="G2089" s="530"/>
      <c r="H2089" s="530"/>
      <c r="I2089" s="530"/>
      <c r="J2089" s="530"/>
      <c r="K2089" s="530"/>
      <c r="L2089" s="530"/>
      <c r="M2089" s="530"/>
      <c r="N2089" s="530">
        <v>1</v>
      </c>
      <c r="O2089" s="530">
        <v>8860.39</v>
      </c>
      <c r="P2089" s="544"/>
      <c r="Q2089" s="531">
        <v>8860.39</v>
      </c>
    </row>
    <row r="2090" spans="1:17" ht="14.4" customHeight="1" x14ac:dyDescent="0.3">
      <c r="A2090" s="525" t="s">
        <v>2817</v>
      </c>
      <c r="B2090" s="526" t="s">
        <v>2194</v>
      </c>
      <c r="C2090" s="526" t="s">
        <v>2175</v>
      </c>
      <c r="D2090" s="526" t="s">
        <v>2243</v>
      </c>
      <c r="E2090" s="526" t="s">
        <v>2244</v>
      </c>
      <c r="F2090" s="530">
        <v>1</v>
      </c>
      <c r="G2090" s="530">
        <v>207</v>
      </c>
      <c r="H2090" s="530">
        <v>0.971830985915493</v>
      </c>
      <c r="I2090" s="530">
        <v>207</v>
      </c>
      <c r="J2090" s="530">
        <v>1</v>
      </c>
      <c r="K2090" s="530">
        <v>213</v>
      </c>
      <c r="L2090" s="530">
        <v>1</v>
      </c>
      <c r="M2090" s="530">
        <v>213</v>
      </c>
      <c r="N2090" s="530"/>
      <c r="O2090" s="530"/>
      <c r="P2090" s="544"/>
      <c r="Q2090" s="531"/>
    </row>
    <row r="2091" spans="1:17" ht="14.4" customHeight="1" x14ac:dyDescent="0.3">
      <c r="A2091" s="525" t="s">
        <v>2817</v>
      </c>
      <c r="B2091" s="526" t="s">
        <v>2194</v>
      </c>
      <c r="C2091" s="526" t="s">
        <v>2175</v>
      </c>
      <c r="D2091" s="526" t="s">
        <v>2245</v>
      </c>
      <c r="E2091" s="526" t="s">
        <v>2246</v>
      </c>
      <c r="F2091" s="530">
        <v>2</v>
      </c>
      <c r="G2091" s="530">
        <v>302</v>
      </c>
      <c r="H2091" s="530">
        <v>1.9483870967741936</v>
      </c>
      <c r="I2091" s="530">
        <v>151</v>
      </c>
      <c r="J2091" s="530">
        <v>1</v>
      </c>
      <c r="K2091" s="530">
        <v>155</v>
      </c>
      <c r="L2091" s="530">
        <v>1</v>
      </c>
      <c r="M2091" s="530">
        <v>155</v>
      </c>
      <c r="N2091" s="530">
        <v>5</v>
      </c>
      <c r="O2091" s="530">
        <v>775</v>
      </c>
      <c r="P2091" s="544">
        <v>5</v>
      </c>
      <c r="Q2091" s="531">
        <v>155</v>
      </c>
    </row>
    <row r="2092" spans="1:17" ht="14.4" customHeight="1" x14ac:dyDescent="0.3">
      <c r="A2092" s="525" t="s">
        <v>2817</v>
      </c>
      <c r="B2092" s="526" t="s">
        <v>2194</v>
      </c>
      <c r="C2092" s="526" t="s">
        <v>2175</v>
      </c>
      <c r="D2092" s="526" t="s">
        <v>2247</v>
      </c>
      <c r="E2092" s="526" t="s">
        <v>2248</v>
      </c>
      <c r="F2092" s="530"/>
      <c r="G2092" s="530"/>
      <c r="H2092" s="530"/>
      <c r="I2092" s="530"/>
      <c r="J2092" s="530">
        <v>1</v>
      </c>
      <c r="K2092" s="530">
        <v>187</v>
      </c>
      <c r="L2092" s="530">
        <v>1</v>
      </c>
      <c r="M2092" s="530">
        <v>187</v>
      </c>
      <c r="N2092" s="530"/>
      <c r="O2092" s="530"/>
      <c r="P2092" s="544"/>
      <c r="Q2092" s="531"/>
    </row>
    <row r="2093" spans="1:17" ht="14.4" customHeight="1" x14ac:dyDescent="0.3">
      <c r="A2093" s="525" t="s">
        <v>2817</v>
      </c>
      <c r="B2093" s="526" t="s">
        <v>2194</v>
      </c>
      <c r="C2093" s="526" t="s">
        <v>2175</v>
      </c>
      <c r="D2093" s="526" t="s">
        <v>2249</v>
      </c>
      <c r="E2093" s="526" t="s">
        <v>2250</v>
      </c>
      <c r="F2093" s="530">
        <v>12</v>
      </c>
      <c r="G2093" s="530">
        <v>1500</v>
      </c>
      <c r="H2093" s="530">
        <v>0.30048076923076922</v>
      </c>
      <c r="I2093" s="530">
        <v>125</v>
      </c>
      <c r="J2093" s="530">
        <v>39</v>
      </c>
      <c r="K2093" s="530">
        <v>4992</v>
      </c>
      <c r="L2093" s="530">
        <v>1</v>
      </c>
      <c r="M2093" s="530">
        <v>128</v>
      </c>
      <c r="N2093" s="530">
        <v>31</v>
      </c>
      <c r="O2093" s="530">
        <v>3968</v>
      </c>
      <c r="P2093" s="544">
        <v>0.79487179487179482</v>
      </c>
      <c r="Q2093" s="531">
        <v>128</v>
      </c>
    </row>
    <row r="2094" spans="1:17" ht="14.4" customHeight="1" x14ac:dyDescent="0.3">
      <c r="A2094" s="525" t="s">
        <v>2817</v>
      </c>
      <c r="B2094" s="526" t="s">
        <v>2194</v>
      </c>
      <c r="C2094" s="526" t="s">
        <v>2175</v>
      </c>
      <c r="D2094" s="526" t="s">
        <v>2251</v>
      </c>
      <c r="E2094" s="526" t="s">
        <v>2252</v>
      </c>
      <c r="F2094" s="530">
        <v>45</v>
      </c>
      <c r="G2094" s="530">
        <v>9855</v>
      </c>
      <c r="H2094" s="530">
        <v>0.5739327936637354</v>
      </c>
      <c r="I2094" s="530">
        <v>219</v>
      </c>
      <c r="J2094" s="530">
        <v>77</v>
      </c>
      <c r="K2094" s="530">
        <v>17171</v>
      </c>
      <c r="L2094" s="530">
        <v>1</v>
      </c>
      <c r="M2094" s="530">
        <v>223</v>
      </c>
      <c r="N2094" s="530">
        <v>33</v>
      </c>
      <c r="O2094" s="530">
        <v>7359</v>
      </c>
      <c r="P2094" s="544">
        <v>0.42857142857142855</v>
      </c>
      <c r="Q2094" s="531">
        <v>223</v>
      </c>
    </row>
    <row r="2095" spans="1:17" ht="14.4" customHeight="1" x14ac:dyDescent="0.3">
      <c r="A2095" s="525" t="s">
        <v>2817</v>
      </c>
      <c r="B2095" s="526" t="s">
        <v>2194</v>
      </c>
      <c r="C2095" s="526" t="s">
        <v>2175</v>
      </c>
      <c r="D2095" s="526" t="s">
        <v>2257</v>
      </c>
      <c r="E2095" s="526" t="s">
        <v>2258</v>
      </c>
      <c r="F2095" s="530">
        <v>57</v>
      </c>
      <c r="G2095" s="530">
        <v>12597</v>
      </c>
      <c r="H2095" s="530">
        <v>1.1197333333333332</v>
      </c>
      <c r="I2095" s="530">
        <v>221</v>
      </c>
      <c r="J2095" s="530">
        <v>50</v>
      </c>
      <c r="K2095" s="530">
        <v>11250</v>
      </c>
      <c r="L2095" s="530">
        <v>1</v>
      </c>
      <c r="M2095" s="530">
        <v>225</v>
      </c>
      <c r="N2095" s="530">
        <v>38</v>
      </c>
      <c r="O2095" s="530">
        <v>8550</v>
      </c>
      <c r="P2095" s="544">
        <v>0.76</v>
      </c>
      <c r="Q2095" s="531">
        <v>225</v>
      </c>
    </row>
    <row r="2096" spans="1:17" ht="14.4" customHeight="1" x14ac:dyDescent="0.3">
      <c r="A2096" s="525" t="s">
        <v>2817</v>
      </c>
      <c r="B2096" s="526" t="s">
        <v>2194</v>
      </c>
      <c r="C2096" s="526" t="s">
        <v>2175</v>
      </c>
      <c r="D2096" s="526" t="s">
        <v>2259</v>
      </c>
      <c r="E2096" s="526" t="s">
        <v>2260</v>
      </c>
      <c r="F2096" s="530">
        <v>10</v>
      </c>
      <c r="G2096" s="530">
        <v>6130</v>
      </c>
      <c r="H2096" s="530">
        <v>4.9039999999999999</v>
      </c>
      <c r="I2096" s="530">
        <v>613</v>
      </c>
      <c r="J2096" s="530">
        <v>2</v>
      </c>
      <c r="K2096" s="530">
        <v>1250</v>
      </c>
      <c r="L2096" s="530">
        <v>1</v>
      </c>
      <c r="M2096" s="530">
        <v>625</v>
      </c>
      <c r="N2096" s="530">
        <v>2</v>
      </c>
      <c r="O2096" s="530">
        <v>1252</v>
      </c>
      <c r="P2096" s="544">
        <v>1.0016</v>
      </c>
      <c r="Q2096" s="531">
        <v>626</v>
      </c>
    </row>
    <row r="2097" spans="1:17" ht="14.4" customHeight="1" x14ac:dyDescent="0.3">
      <c r="A2097" s="525" t="s">
        <v>2817</v>
      </c>
      <c r="B2097" s="526" t="s">
        <v>2194</v>
      </c>
      <c r="C2097" s="526" t="s">
        <v>2175</v>
      </c>
      <c r="D2097" s="526" t="s">
        <v>2269</v>
      </c>
      <c r="E2097" s="526" t="s">
        <v>2270</v>
      </c>
      <c r="F2097" s="530">
        <v>1</v>
      </c>
      <c r="G2097" s="530">
        <v>259</v>
      </c>
      <c r="H2097" s="530"/>
      <c r="I2097" s="530">
        <v>259</v>
      </c>
      <c r="J2097" s="530"/>
      <c r="K2097" s="530"/>
      <c r="L2097" s="530"/>
      <c r="M2097" s="530"/>
      <c r="N2097" s="530"/>
      <c r="O2097" s="530"/>
      <c r="P2097" s="544"/>
      <c r="Q2097" s="531"/>
    </row>
    <row r="2098" spans="1:17" ht="14.4" customHeight="1" x14ac:dyDescent="0.3">
      <c r="A2098" s="525" t="s">
        <v>2817</v>
      </c>
      <c r="B2098" s="526" t="s">
        <v>2194</v>
      </c>
      <c r="C2098" s="526" t="s">
        <v>2175</v>
      </c>
      <c r="D2098" s="526" t="s">
        <v>2738</v>
      </c>
      <c r="E2098" s="526" t="s">
        <v>2739</v>
      </c>
      <c r="F2098" s="530"/>
      <c r="G2098" s="530"/>
      <c r="H2098" s="530"/>
      <c r="I2098" s="530"/>
      <c r="J2098" s="530"/>
      <c r="K2098" s="530"/>
      <c r="L2098" s="530"/>
      <c r="M2098" s="530"/>
      <c r="N2098" s="530">
        <v>1</v>
      </c>
      <c r="O2098" s="530">
        <v>13845</v>
      </c>
      <c r="P2098" s="544"/>
      <c r="Q2098" s="531">
        <v>13845</v>
      </c>
    </row>
    <row r="2099" spans="1:17" ht="14.4" customHeight="1" x14ac:dyDescent="0.3">
      <c r="A2099" s="525" t="s">
        <v>2817</v>
      </c>
      <c r="B2099" s="526" t="s">
        <v>2194</v>
      </c>
      <c r="C2099" s="526" t="s">
        <v>2175</v>
      </c>
      <c r="D2099" s="526" t="s">
        <v>2502</v>
      </c>
      <c r="E2099" s="526" t="s">
        <v>2503</v>
      </c>
      <c r="F2099" s="530">
        <v>12</v>
      </c>
      <c r="G2099" s="530">
        <v>49668</v>
      </c>
      <c r="H2099" s="530">
        <v>1.7039934129271306</v>
      </c>
      <c r="I2099" s="530">
        <v>4139</v>
      </c>
      <c r="J2099" s="530">
        <v>7</v>
      </c>
      <c r="K2099" s="530">
        <v>29148</v>
      </c>
      <c r="L2099" s="530">
        <v>1</v>
      </c>
      <c r="M2099" s="530">
        <v>4164</v>
      </c>
      <c r="N2099" s="530">
        <v>7</v>
      </c>
      <c r="O2099" s="530">
        <v>29148</v>
      </c>
      <c r="P2099" s="544">
        <v>1</v>
      </c>
      <c r="Q2099" s="531">
        <v>4164</v>
      </c>
    </row>
    <row r="2100" spans="1:17" ht="14.4" customHeight="1" x14ac:dyDescent="0.3">
      <c r="A2100" s="525" t="s">
        <v>2817</v>
      </c>
      <c r="B2100" s="526" t="s">
        <v>2194</v>
      </c>
      <c r="C2100" s="526" t="s">
        <v>2175</v>
      </c>
      <c r="D2100" s="526" t="s">
        <v>2504</v>
      </c>
      <c r="E2100" s="526" t="s">
        <v>2505</v>
      </c>
      <c r="F2100" s="530">
        <v>3</v>
      </c>
      <c r="G2100" s="530">
        <v>837</v>
      </c>
      <c r="H2100" s="530">
        <v>2.9575971731448765</v>
      </c>
      <c r="I2100" s="530">
        <v>279</v>
      </c>
      <c r="J2100" s="530">
        <v>1</v>
      </c>
      <c r="K2100" s="530">
        <v>283</v>
      </c>
      <c r="L2100" s="530">
        <v>1</v>
      </c>
      <c r="M2100" s="530">
        <v>283</v>
      </c>
      <c r="N2100" s="530">
        <v>3</v>
      </c>
      <c r="O2100" s="530">
        <v>849</v>
      </c>
      <c r="P2100" s="544">
        <v>3</v>
      </c>
      <c r="Q2100" s="531">
        <v>283</v>
      </c>
    </row>
    <row r="2101" spans="1:17" ht="14.4" customHeight="1" x14ac:dyDescent="0.3">
      <c r="A2101" s="525" t="s">
        <v>2817</v>
      </c>
      <c r="B2101" s="526" t="s">
        <v>2194</v>
      </c>
      <c r="C2101" s="526" t="s">
        <v>2175</v>
      </c>
      <c r="D2101" s="526" t="s">
        <v>2506</v>
      </c>
      <c r="E2101" s="526" t="s">
        <v>2507</v>
      </c>
      <c r="F2101" s="530">
        <v>2</v>
      </c>
      <c r="G2101" s="530">
        <v>12528</v>
      </c>
      <c r="H2101" s="530">
        <v>0.66086406076910909</v>
      </c>
      <c r="I2101" s="530">
        <v>6264</v>
      </c>
      <c r="J2101" s="530">
        <v>3</v>
      </c>
      <c r="K2101" s="530">
        <v>18957</v>
      </c>
      <c r="L2101" s="530">
        <v>1</v>
      </c>
      <c r="M2101" s="530">
        <v>6319</v>
      </c>
      <c r="N2101" s="530">
        <v>1</v>
      </c>
      <c r="O2101" s="530">
        <v>6320</v>
      </c>
      <c r="P2101" s="544">
        <v>0.33338608429603839</v>
      </c>
      <c r="Q2101" s="531">
        <v>6320</v>
      </c>
    </row>
    <row r="2102" spans="1:17" ht="14.4" customHeight="1" x14ac:dyDescent="0.3">
      <c r="A2102" s="525" t="s">
        <v>2817</v>
      </c>
      <c r="B2102" s="526" t="s">
        <v>2194</v>
      </c>
      <c r="C2102" s="526" t="s">
        <v>2175</v>
      </c>
      <c r="D2102" s="526" t="s">
        <v>2508</v>
      </c>
      <c r="E2102" s="526" t="s">
        <v>2509</v>
      </c>
      <c r="F2102" s="530">
        <v>2</v>
      </c>
      <c r="G2102" s="530">
        <v>3054</v>
      </c>
      <c r="H2102" s="530"/>
      <c r="I2102" s="530">
        <v>1527</v>
      </c>
      <c r="J2102" s="530"/>
      <c r="K2102" s="530"/>
      <c r="L2102" s="530"/>
      <c r="M2102" s="530"/>
      <c r="N2102" s="530">
        <v>1</v>
      </c>
      <c r="O2102" s="530">
        <v>1575</v>
      </c>
      <c r="P2102" s="544"/>
      <c r="Q2102" s="531">
        <v>1575</v>
      </c>
    </row>
    <row r="2103" spans="1:17" ht="14.4" customHeight="1" x14ac:dyDescent="0.3">
      <c r="A2103" s="525" t="s">
        <v>2817</v>
      </c>
      <c r="B2103" s="526" t="s">
        <v>2194</v>
      </c>
      <c r="C2103" s="526" t="s">
        <v>2175</v>
      </c>
      <c r="D2103" s="526" t="s">
        <v>2510</v>
      </c>
      <c r="E2103" s="526" t="s">
        <v>2511</v>
      </c>
      <c r="F2103" s="530">
        <v>1</v>
      </c>
      <c r="G2103" s="530">
        <v>15072</v>
      </c>
      <c r="H2103" s="530">
        <v>0.49384010484927915</v>
      </c>
      <c r="I2103" s="530">
        <v>15072</v>
      </c>
      <c r="J2103" s="530">
        <v>2</v>
      </c>
      <c r="K2103" s="530">
        <v>30520</v>
      </c>
      <c r="L2103" s="530">
        <v>1</v>
      </c>
      <c r="M2103" s="530">
        <v>15260</v>
      </c>
      <c r="N2103" s="530">
        <v>4</v>
      </c>
      <c r="O2103" s="530">
        <v>61048</v>
      </c>
      <c r="P2103" s="544">
        <v>2.0002621231979032</v>
      </c>
      <c r="Q2103" s="531">
        <v>15262</v>
      </c>
    </row>
    <row r="2104" spans="1:17" ht="14.4" customHeight="1" x14ac:dyDescent="0.3">
      <c r="A2104" s="525" t="s">
        <v>2817</v>
      </c>
      <c r="B2104" s="526" t="s">
        <v>2194</v>
      </c>
      <c r="C2104" s="526" t="s">
        <v>2175</v>
      </c>
      <c r="D2104" s="526" t="s">
        <v>2512</v>
      </c>
      <c r="E2104" s="526" t="s">
        <v>2513</v>
      </c>
      <c r="F2104" s="530">
        <v>34</v>
      </c>
      <c r="G2104" s="530">
        <v>130016</v>
      </c>
      <c r="H2104" s="530">
        <v>0.74850892343120323</v>
      </c>
      <c r="I2104" s="530">
        <v>3824</v>
      </c>
      <c r="J2104" s="530">
        <v>45</v>
      </c>
      <c r="K2104" s="530">
        <v>173700</v>
      </c>
      <c r="L2104" s="530">
        <v>1</v>
      </c>
      <c r="M2104" s="530">
        <v>3860</v>
      </c>
      <c r="N2104" s="530">
        <v>33</v>
      </c>
      <c r="O2104" s="530">
        <v>127380</v>
      </c>
      <c r="P2104" s="544">
        <v>0.73333333333333328</v>
      </c>
      <c r="Q2104" s="531">
        <v>3860</v>
      </c>
    </row>
    <row r="2105" spans="1:17" ht="14.4" customHeight="1" x14ac:dyDescent="0.3">
      <c r="A2105" s="525" t="s">
        <v>2817</v>
      </c>
      <c r="B2105" s="526" t="s">
        <v>2194</v>
      </c>
      <c r="C2105" s="526" t="s">
        <v>2175</v>
      </c>
      <c r="D2105" s="526" t="s">
        <v>2514</v>
      </c>
      <c r="E2105" s="526" t="s">
        <v>2515</v>
      </c>
      <c r="F2105" s="530">
        <v>3</v>
      </c>
      <c r="G2105" s="530">
        <v>15486</v>
      </c>
      <c r="H2105" s="530">
        <v>1.4861804222648753</v>
      </c>
      <c r="I2105" s="530">
        <v>5162</v>
      </c>
      <c r="J2105" s="530">
        <v>2</v>
      </c>
      <c r="K2105" s="530">
        <v>10420</v>
      </c>
      <c r="L2105" s="530">
        <v>1</v>
      </c>
      <c r="M2105" s="530">
        <v>5210</v>
      </c>
      <c r="N2105" s="530"/>
      <c r="O2105" s="530"/>
      <c r="P2105" s="544"/>
      <c r="Q2105" s="531"/>
    </row>
    <row r="2106" spans="1:17" ht="14.4" customHeight="1" x14ac:dyDescent="0.3">
      <c r="A2106" s="525" t="s">
        <v>2817</v>
      </c>
      <c r="B2106" s="526" t="s">
        <v>2194</v>
      </c>
      <c r="C2106" s="526" t="s">
        <v>2175</v>
      </c>
      <c r="D2106" s="526" t="s">
        <v>2516</v>
      </c>
      <c r="E2106" s="526" t="s">
        <v>2517</v>
      </c>
      <c r="F2106" s="530">
        <v>10</v>
      </c>
      <c r="G2106" s="530">
        <v>78530</v>
      </c>
      <c r="H2106" s="530">
        <v>0.29144553720541844</v>
      </c>
      <c r="I2106" s="530">
        <v>7853</v>
      </c>
      <c r="J2106" s="530">
        <v>34</v>
      </c>
      <c r="K2106" s="530">
        <v>269450</v>
      </c>
      <c r="L2106" s="530">
        <v>1</v>
      </c>
      <c r="M2106" s="530">
        <v>7925</v>
      </c>
      <c r="N2106" s="530">
        <v>18</v>
      </c>
      <c r="O2106" s="530">
        <v>142668</v>
      </c>
      <c r="P2106" s="544">
        <v>0.52947856745221744</v>
      </c>
      <c r="Q2106" s="531">
        <v>7926</v>
      </c>
    </row>
    <row r="2107" spans="1:17" ht="14.4" customHeight="1" x14ac:dyDescent="0.3">
      <c r="A2107" s="525" t="s">
        <v>2817</v>
      </c>
      <c r="B2107" s="526" t="s">
        <v>2194</v>
      </c>
      <c r="C2107" s="526" t="s">
        <v>2175</v>
      </c>
      <c r="D2107" s="526" t="s">
        <v>2518</v>
      </c>
      <c r="E2107" s="526" t="s">
        <v>2519</v>
      </c>
      <c r="F2107" s="530">
        <v>1</v>
      </c>
      <c r="G2107" s="530">
        <v>1666</v>
      </c>
      <c r="H2107" s="530">
        <v>0.32628280454367409</v>
      </c>
      <c r="I2107" s="530">
        <v>1666</v>
      </c>
      <c r="J2107" s="530">
        <v>3</v>
      </c>
      <c r="K2107" s="530">
        <v>5106</v>
      </c>
      <c r="L2107" s="530">
        <v>1</v>
      </c>
      <c r="M2107" s="530">
        <v>1702</v>
      </c>
      <c r="N2107" s="530">
        <v>1</v>
      </c>
      <c r="O2107" s="530">
        <v>1702</v>
      </c>
      <c r="P2107" s="544">
        <v>0.33333333333333331</v>
      </c>
      <c r="Q2107" s="531">
        <v>1702</v>
      </c>
    </row>
    <row r="2108" spans="1:17" ht="14.4" customHeight="1" x14ac:dyDescent="0.3">
      <c r="A2108" s="525" t="s">
        <v>2817</v>
      </c>
      <c r="B2108" s="526" t="s">
        <v>2194</v>
      </c>
      <c r="C2108" s="526" t="s">
        <v>2175</v>
      </c>
      <c r="D2108" s="526" t="s">
        <v>2279</v>
      </c>
      <c r="E2108" s="526" t="s">
        <v>2280</v>
      </c>
      <c r="F2108" s="530">
        <v>1</v>
      </c>
      <c r="G2108" s="530">
        <v>1046</v>
      </c>
      <c r="H2108" s="530"/>
      <c r="I2108" s="530">
        <v>1046</v>
      </c>
      <c r="J2108" s="530"/>
      <c r="K2108" s="530"/>
      <c r="L2108" s="530"/>
      <c r="M2108" s="530"/>
      <c r="N2108" s="530"/>
      <c r="O2108" s="530"/>
      <c r="P2108" s="544"/>
      <c r="Q2108" s="531"/>
    </row>
    <row r="2109" spans="1:17" ht="14.4" customHeight="1" x14ac:dyDescent="0.3">
      <c r="A2109" s="525" t="s">
        <v>2817</v>
      </c>
      <c r="B2109" s="526" t="s">
        <v>2194</v>
      </c>
      <c r="C2109" s="526" t="s">
        <v>2175</v>
      </c>
      <c r="D2109" s="526" t="s">
        <v>2281</v>
      </c>
      <c r="E2109" s="526" t="s">
        <v>2282</v>
      </c>
      <c r="F2109" s="530">
        <v>40</v>
      </c>
      <c r="G2109" s="530">
        <v>51240</v>
      </c>
      <c r="H2109" s="530">
        <v>1.1322505800464038</v>
      </c>
      <c r="I2109" s="530">
        <v>1281</v>
      </c>
      <c r="J2109" s="530">
        <v>35</v>
      </c>
      <c r="K2109" s="530">
        <v>45255</v>
      </c>
      <c r="L2109" s="530">
        <v>1</v>
      </c>
      <c r="M2109" s="530">
        <v>1293</v>
      </c>
      <c r="N2109" s="530">
        <v>35</v>
      </c>
      <c r="O2109" s="530">
        <v>45290</v>
      </c>
      <c r="P2109" s="544">
        <v>1.0007733952049498</v>
      </c>
      <c r="Q2109" s="531">
        <v>1294</v>
      </c>
    </row>
    <row r="2110" spans="1:17" ht="14.4" customHeight="1" x14ac:dyDescent="0.3">
      <c r="A2110" s="525" t="s">
        <v>2817</v>
      </c>
      <c r="B2110" s="526" t="s">
        <v>2194</v>
      </c>
      <c r="C2110" s="526" t="s">
        <v>2175</v>
      </c>
      <c r="D2110" s="526" t="s">
        <v>2283</v>
      </c>
      <c r="E2110" s="526" t="s">
        <v>2284</v>
      </c>
      <c r="F2110" s="530">
        <v>32</v>
      </c>
      <c r="G2110" s="530">
        <v>37344</v>
      </c>
      <c r="H2110" s="530">
        <v>1.1751156424053619</v>
      </c>
      <c r="I2110" s="530">
        <v>1167</v>
      </c>
      <c r="J2110" s="530">
        <v>27</v>
      </c>
      <c r="K2110" s="530">
        <v>31779</v>
      </c>
      <c r="L2110" s="530">
        <v>1</v>
      </c>
      <c r="M2110" s="530">
        <v>1177</v>
      </c>
      <c r="N2110" s="530">
        <v>28</v>
      </c>
      <c r="O2110" s="530">
        <v>32984</v>
      </c>
      <c r="P2110" s="544">
        <v>1.0379181220302716</v>
      </c>
      <c r="Q2110" s="531">
        <v>1178</v>
      </c>
    </row>
    <row r="2111" spans="1:17" ht="14.4" customHeight="1" x14ac:dyDescent="0.3">
      <c r="A2111" s="525" t="s">
        <v>2817</v>
      </c>
      <c r="B2111" s="526" t="s">
        <v>2194</v>
      </c>
      <c r="C2111" s="526" t="s">
        <v>2175</v>
      </c>
      <c r="D2111" s="526" t="s">
        <v>2285</v>
      </c>
      <c r="E2111" s="526" t="s">
        <v>2286</v>
      </c>
      <c r="F2111" s="530">
        <v>3</v>
      </c>
      <c r="G2111" s="530">
        <v>15228</v>
      </c>
      <c r="H2111" s="530">
        <v>0.32809773123909247</v>
      </c>
      <c r="I2111" s="530">
        <v>5076</v>
      </c>
      <c r="J2111" s="530">
        <v>9</v>
      </c>
      <c r="K2111" s="530">
        <v>46413</v>
      </c>
      <c r="L2111" s="530">
        <v>1</v>
      </c>
      <c r="M2111" s="530">
        <v>5157</v>
      </c>
      <c r="N2111" s="530">
        <v>6</v>
      </c>
      <c r="O2111" s="530">
        <v>30942</v>
      </c>
      <c r="P2111" s="544">
        <v>0.66666666666666663</v>
      </c>
      <c r="Q2111" s="531">
        <v>5157</v>
      </c>
    </row>
    <row r="2112" spans="1:17" ht="14.4" customHeight="1" x14ac:dyDescent="0.3">
      <c r="A2112" s="525" t="s">
        <v>2817</v>
      </c>
      <c r="B2112" s="526" t="s">
        <v>2194</v>
      </c>
      <c r="C2112" s="526" t="s">
        <v>2175</v>
      </c>
      <c r="D2112" s="526" t="s">
        <v>2289</v>
      </c>
      <c r="E2112" s="526" t="s">
        <v>2290</v>
      </c>
      <c r="F2112" s="530"/>
      <c r="G2112" s="530"/>
      <c r="H2112" s="530"/>
      <c r="I2112" s="530"/>
      <c r="J2112" s="530">
        <v>1</v>
      </c>
      <c r="K2112" s="530">
        <v>5620</v>
      </c>
      <c r="L2112" s="530">
        <v>1</v>
      </c>
      <c r="M2112" s="530">
        <v>5620</v>
      </c>
      <c r="N2112" s="530"/>
      <c r="O2112" s="530"/>
      <c r="P2112" s="544"/>
      <c r="Q2112" s="531"/>
    </row>
    <row r="2113" spans="1:17" ht="14.4" customHeight="1" x14ac:dyDescent="0.3">
      <c r="A2113" s="525" t="s">
        <v>2817</v>
      </c>
      <c r="B2113" s="526" t="s">
        <v>2194</v>
      </c>
      <c r="C2113" s="526" t="s">
        <v>2175</v>
      </c>
      <c r="D2113" s="526" t="s">
        <v>2520</v>
      </c>
      <c r="E2113" s="526" t="s">
        <v>2521</v>
      </c>
      <c r="F2113" s="530">
        <v>1</v>
      </c>
      <c r="G2113" s="530">
        <v>0</v>
      </c>
      <c r="H2113" s="530"/>
      <c r="I2113" s="530">
        <v>0</v>
      </c>
      <c r="J2113" s="530">
        <v>2</v>
      </c>
      <c r="K2113" s="530">
        <v>0</v>
      </c>
      <c r="L2113" s="530"/>
      <c r="M2113" s="530">
        <v>0</v>
      </c>
      <c r="N2113" s="530">
        <v>4</v>
      </c>
      <c r="O2113" s="530">
        <v>0</v>
      </c>
      <c r="P2113" s="544"/>
      <c r="Q2113" s="531">
        <v>0</v>
      </c>
    </row>
    <row r="2114" spans="1:17" ht="14.4" customHeight="1" x14ac:dyDescent="0.3">
      <c r="A2114" s="525" t="s">
        <v>2817</v>
      </c>
      <c r="B2114" s="526" t="s">
        <v>2194</v>
      </c>
      <c r="C2114" s="526" t="s">
        <v>2175</v>
      </c>
      <c r="D2114" s="526" t="s">
        <v>2293</v>
      </c>
      <c r="E2114" s="526" t="s">
        <v>2294</v>
      </c>
      <c r="F2114" s="530">
        <v>2</v>
      </c>
      <c r="G2114" s="530">
        <v>1504</v>
      </c>
      <c r="H2114" s="530">
        <v>0.62666666666666671</v>
      </c>
      <c r="I2114" s="530">
        <v>752</v>
      </c>
      <c r="J2114" s="530">
        <v>3</v>
      </c>
      <c r="K2114" s="530">
        <v>2400</v>
      </c>
      <c r="L2114" s="530">
        <v>1</v>
      </c>
      <c r="M2114" s="530">
        <v>800</v>
      </c>
      <c r="N2114" s="530">
        <v>5</v>
      </c>
      <c r="O2114" s="530">
        <v>4005</v>
      </c>
      <c r="P2114" s="544">
        <v>1.66875</v>
      </c>
      <c r="Q2114" s="531">
        <v>801</v>
      </c>
    </row>
    <row r="2115" spans="1:17" ht="14.4" customHeight="1" x14ac:dyDescent="0.3">
      <c r="A2115" s="525" t="s">
        <v>2817</v>
      </c>
      <c r="B2115" s="526" t="s">
        <v>2194</v>
      </c>
      <c r="C2115" s="526" t="s">
        <v>2175</v>
      </c>
      <c r="D2115" s="526" t="s">
        <v>2295</v>
      </c>
      <c r="E2115" s="526" t="s">
        <v>2296</v>
      </c>
      <c r="F2115" s="530">
        <v>497</v>
      </c>
      <c r="G2115" s="530">
        <v>86975</v>
      </c>
      <c r="H2115" s="530">
        <v>0.81761094973537518</v>
      </c>
      <c r="I2115" s="530">
        <v>175</v>
      </c>
      <c r="J2115" s="530">
        <v>601</v>
      </c>
      <c r="K2115" s="530">
        <v>106377</v>
      </c>
      <c r="L2115" s="530">
        <v>1</v>
      </c>
      <c r="M2115" s="530">
        <v>177</v>
      </c>
      <c r="N2115" s="530">
        <v>592</v>
      </c>
      <c r="O2115" s="530">
        <v>104784</v>
      </c>
      <c r="P2115" s="544">
        <v>0.98502495840266224</v>
      </c>
      <c r="Q2115" s="531">
        <v>177</v>
      </c>
    </row>
    <row r="2116" spans="1:17" ht="14.4" customHeight="1" x14ac:dyDescent="0.3">
      <c r="A2116" s="525" t="s">
        <v>2817</v>
      </c>
      <c r="B2116" s="526" t="s">
        <v>2194</v>
      </c>
      <c r="C2116" s="526" t="s">
        <v>2175</v>
      </c>
      <c r="D2116" s="526" t="s">
        <v>2297</v>
      </c>
      <c r="E2116" s="526" t="s">
        <v>2298</v>
      </c>
      <c r="F2116" s="530">
        <v>37</v>
      </c>
      <c r="G2116" s="530">
        <v>74037</v>
      </c>
      <c r="H2116" s="530">
        <v>0.6455514090401786</v>
      </c>
      <c r="I2116" s="530">
        <v>2001</v>
      </c>
      <c r="J2116" s="530">
        <v>56</v>
      </c>
      <c r="K2116" s="530">
        <v>114688</v>
      </c>
      <c r="L2116" s="530">
        <v>1</v>
      </c>
      <c r="M2116" s="530">
        <v>2048</v>
      </c>
      <c r="N2116" s="530">
        <v>43</v>
      </c>
      <c r="O2116" s="530">
        <v>88107</v>
      </c>
      <c r="P2116" s="544">
        <v>0.7682320731026786</v>
      </c>
      <c r="Q2116" s="531">
        <v>2049</v>
      </c>
    </row>
    <row r="2117" spans="1:17" ht="14.4" customHeight="1" x14ac:dyDescent="0.3">
      <c r="A2117" s="525" t="s">
        <v>2817</v>
      </c>
      <c r="B2117" s="526" t="s">
        <v>2194</v>
      </c>
      <c r="C2117" s="526" t="s">
        <v>2175</v>
      </c>
      <c r="D2117" s="526" t="s">
        <v>2303</v>
      </c>
      <c r="E2117" s="526" t="s">
        <v>2304</v>
      </c>
      <c r="F2117" s="530">
        <v>2</v>
      </c>
      <c r="G2117" s="530">
        <v>5392</v>
      </c>
      <c r="H2117" s="530">
        <v>0.98538011695906436</v>
      </c>
      <c r="I2117" s="530">
        <v>2696</v>
      </c>
      <c r="J2117" s="530">
        <v>2</v>
      </c>
      <c r="K2117" s="530">
        <v>5472</v>
      </c>
      <c r="L2117" s="530">
        <v>1</v>
      </c>
      <c r="M2117" s="530">
        <v>2736</v>
      </c>
      <c r="N2117" s="530">
        <v>1</v>
      </c>
      <c r="O2117" s="530">
        <v>2737</v>
      </c>
      <c r="P2117" s="544">
        <v>0.5001827485380117</v>
      </c>
      <c r="Q2117" s="531">
        <v>2737</v>
      </c>
    </row>
    <row r="2118" spans="1:17" ht="14.4" customHeight="1" x14ac:dyDescent="0.3">
      <c r="A2118" s="525" t="s">
        <v>2817</v>
      </c>
      <c r="B2118" s="526" t="s">
        <v>2194</v>
      </c>
      <c r="C2118" s="526" t="s">
        <v>2175</v>
      </c>
      <c r="D2118" s="526" t="s">
        <v>2305</v>
      </c>
      <c r="E2118" s="526" t="s">
        <v>2306</v>
      </c>
      <c r="F2118" s="530">
        <v>1</v>
      </c>
      <c r="G2118" s="530">
        <v>5188</v>
      </c>
      <c r="H2118" s="530"/>
      <c r="I2118" s="530">
        <v>5188</v>
      </c>
      <c r="J2118" s="530"/>
      <c r="K2118" s="530"/>
      <c r="L2118" s="530"/>
      <c r="M2118" s="530"/>
      <c r="N2118" s="530"/>
      <c r="O2118" s="530"/>
      <c r="P2118" s="544"/>
      <c r="Q2118" s="531"/>
    </row>
    <row r="2119" spans="1:17" ht="14.4" customHeight="1" x14ac:dyDescent="0.3">
      <c r="A2119" s="525" t="s">
        <v>2817</v>
      </c>
      <c r="B2119" s="526" t="s">
        <v>2194</v>
      </c>
      <c r="C2119" s="526" t="s">
        <v>2175</v>
      </c>
      <c r="D2119" s="526" t="s">
        <v>2309</v>
      </c>
      <c r="E2119" s="526" t="s">
        <v>2310</v>
      </c>
      <c r="F2119" s="530">
        <v>7</v>
      </c>
      <c r="G2119" s="530">
        <v>4634</v>
      </c>
      <c r="H2119" s="530">
        <v>3.4376854599406528</v>
      </c>
      <c r="I2119" s="530">
        <v>662</v>
      </c>
      <c r="J2119" s="530">
        <v>2</v>
      </c>
      <c r="K2119" s="530">
        <v>1348</v>
      </c>
      <c r="L2119" s="530">
        <v>1</v>
      </c>
      <c r="M2119" s="530">
        <v>674</v>
      </c>
      <c r="N2119" s="530">
        <v>2</v>
      </c>
      <c r="O2119" s="530">
        <v>1350</v>
      </c>
      <c r="P2119" s="544">
        <v>1.0014836795252227</v>
      </c>
      <c r="Q2119" s="531">
        <v>675</v>
      </c>
    </row>
    <row r="2120" spans="1:17" ht="14.4" customHeight="1" x14ac:dyDescent="0.3">
      <c r="A2120" s="525" t="s">
        <v>2817</v>
      </c>
      <c r="B2120" s="526" t="s">
        <v>2194</v>
      </c>
      <c r="C2120" s="526" t="s">
        <v>2175</v>
      </c>
      <c r="D2120" s="526" t="s">
        <v>2522</v>
      </c>
      <c r="E2120" s="526" t="s">
        <v>2523</v>
      </c>
      <c r="F2120" s="530">
        <v>3</v>
      </c>
      <c r="G2120" s="530">
        <v>6246</v>
      </c>
      <c r="H2120" s="530">
        <v>0.73899668717463318</v>
      </c>
      <c r="I2120" s="530">
        <v>2082</v>
      </c>
      <c r="J2120" s="530">
        <v>4</v>
      </c>
      <c r="K2120" s="530">
        <v>8452</v>
      </c>
      <c r="L2120" s="530">
        <v>1</v>
      </c>
      <c r="M2120" s="530">
        <v>2113</v>
      </c>
      <c r="N2120" s="530">
        <v>1</v>
      </c>
      <c r="O2120" s="530">
        <v>2113</v>
      </c>
      <c r="P2120" s="544">
        <v>0.25</v>
      </c>
      <c r="Q2120" s="531">
        <v>2113</v>
      </c>
    </row>
    <row r="2121" spans="1:17" ht="14.4" customHeight="1" x14ac:dyDescent="0.3">
      <c r="A2121" s="525" t="s">
        <v>2817</v>
      </c>
      <c r="B2121" s="526" t="s">
        <v>2194</v>
      </c>
      <c r="C2121" s="526" t="s">
        <v>2175</v>
      </c>
      <c r="D2121" s="526" t="s">
        <v>2313</v>
      </c>
      <c r="E2121" s="526" t="s">
        <v>2314</v>
      </c>
      <c r="F2121" s="530">
        <v>7</v>
      </c>
      <c r="G2121" s="530">
        <v>1057</v>
      </c>
      <c r="H2121" s="530">
        <v>0.52456575682382134</v>
      </c>
      <c r="I2121" s="530">
        <v>151</v>
      </c>
      <c r="J2121" s="530">
        <v>13</v>
      </c>
      <c r="K2121" s="530">
        <v>2015</v>
      </c>
      <c r="L2121" s="530">
        <v>1</v>
      </c>
      <c r="M2121" s="530">
        <v>155</v>
      </c>
      <c r="N2121" s="530">
        <v>1</v>
      </c>
      <c r="O2121" s="530">
        <v>155</v>
      </c>
      <c r="P2121" s="544">
        <v>7.6923076923076927E-2</v>
      </c>
      <c r="Q2121" s="531">
        <v>155</v>
      </c>
    </row>
    <row r="2122" spans="1:17" ht="14.4" customHeight="1" x14ac:dyDescent="0.3">
      <c r="A2122" s="525" t="s">
        <v>2817</v>
      </c>
      <c r="B2122" s="526" t="s">
        <v>2194</v>
      </c>
      <c r="C2122" s="526" t="s">
        <v>2175</v>
      </c>
      <c r="D2122" s="526" t="s">
        <v>2315</v>
      </c>
      <c r="E2122" s="526" t="s">
        <v>2316</v>
      </c>
      <c r="F2122" s="530">
        <v>2</v>
      </c>
      <c r="G2122" s="530">
        <v>390</v>
      </c>
      <c r="H2122" s="530">
        <v>0.65326633165829151</v>
      </c>
      <c r="I2122" s="530">
        <v>195</v>
      </c>
      <c r="J2122" s="530">
        <v>3</v>
      </c>
      <c r="K2122" s="530">
        <v>597</v>
      </c>
      <c r="L2122" s="530">
        <v>1</v>
      </c>
      <c r="M2122" s="530">
        <v>199</v>
      </c>
      <c r="N2122" s="530"/>
      <c r="O2122" s="530"/>
      <c r="P2122" s="544"/>
      <c r="Q2122" s="531"/>
    </row>
    <row r="2123" spans="1:17" ht="14.4" customHeight="1" x14ac:dyDescent="0.3">
      <c r="A2123" s="525" t="s">
        <v>2817</v>
      </c>
      <c r="B2123" s="526" t="s">
        <v>2194</v>
      </c>
      <c r="C2123" s="526" t="s">
        <v>2175</v>
      </c>
      <c r="D2123" s="526" t="s">
        <v>2317</v>
      </c>
      <c r="E2123" s="526" t="s">
        <v>2318</v>
      </c>
      <c r="F2123" s="530">
        <v>182</v>
      </c>
      <c r="G2123" s="530">
        <v>36400</v>
      </c>
      <c r="H2123" s="530">
        <v>0.48751741133611914</v>
      </c>
      <c r="I2123" s="530">
        <v>200</v>
      </c>
      <c r="J2123" s="530">
        <v>366</v>
      </c>
      <c r="K2123" s="530">
        <v>74664</v>
      </c>
      <c r="L2123" s="530">
        <v>1</v>
      </c>
      <c r="M2123" s="530">
        <v>204</v>
      </c>
      <c r="N2123" s="530">
        <v>240</v>
      </c>
      <c r="O2123" s="530">
        <v>48960</v>
      </c>
      <c r="P2123" s="544">
        <v>0.65573770491803274</v>
      </c>
      <c r="Q2123" s="531">
        <v>204</v>
      </c>
    </row>
    <row r="2124" spans="1:17" ht="14.4" customHeight="1" x14ac:dyDescent="0.3">
      <c r="A2124" s="525" t="s">
        <v>2817</v>
      </c>
      <c r="B2124" s="526" t="s">
        <v>2194</v>
      </c>
      <c r="C2124" s="526" t="s">
        <v>2175</v>
      </c>
      <c r="D2124" s="526" t="s">
        <v>2319</v>
      </c>
      <c r="E2124" s="526" t="s">
        <v>2320</v>
      </c>
      <c r="F2124" s="530">
        <v>16</v>
      </c>
      <c r="G2124" s="530">
        <v>6688</v>
      </c>
      <c r="H2124" s="530">
        <v>3.924882629107981</v>
      </c>
      <c r="I2124" s="530">
        <v>418</v>
      </c>
      <c r="J2124" s="530">
        <v>4</v>
      </c>
      <c r="K2124" s="530">
        <v>1704</v>
      </c>
      <c r="L2124" s="530">
        <v>1</v>
      </c>
      <c r="M2124" s="530">
        <v>426</v>
      </c>
      <c r="N2124" s="530">
        <v>4</v>
      </c>
      <c r="O2124" s="530">
        <v>1704</v>
      </c>
      <c r="P2124" s="544">
        <v>1</v>
      </c>
      <c r="Q2124" s="531">
        <v>426</v>
      </c>
    </row>
    <row r="2125" spans="1:17" ht="14.4" customHeight="1" x14ac:dyDescent="0.3">
      <c r="A2125" s="525" t="s">
        <v>2817</v>
      </c>
      <c r="B2125" s="526" t="s">
        <v>2194</v>
      </c>
      <c r="C2125" s="526" t="s">
        <v>2175</v>
      </c>
      <c r="D2125" s="526" t="s">
        <v>2323</v>
      </c>
      <c r="E2125" s="526" t="s">
        <v>2324</v>
      </c>
      <c r="F2125" s="530"/>
      <c r="G2125" s="530"/>
      <c r="H2125" s="530"/>
      <c r="I2125" s="530"/>
      <c r="J2125" s="530"/>
      <c r="K2125" s="530"/>
      <c r="L2125" s="530"/>
      <c r="M2125" s="530"/>
      <c r="N2125" s="530">
        <v>2</v>
      </c>
      <c r="O2125" s="530">
        <v>326</v>
      </c>
      <c r="P2125" s="544"/>
      <c r="Q2125" s="531">
        <v>163</v>
      </c>
    </row>
    <row r="2126" spans="1:17" ht="14.4" customHeight="1" x14ac:dyDescent="0.3">
      <c r="A2126" s="525" t="s">
        <v>2817</v>
      </c>
      <c r="B2126" s="526" t="s">
        <v>2194</v>
      </c>
      <c r="C2126" s="526" t="s">
        <v>2175</v>
      </c>
      <c r="D2126" s="526" t="s">
        <v>2325</v>
      </c>
      <c r="E2126" s="526" t="s">
        <v>2326</v>
      </c>
      <c r="F2126" s="530">
        <v>7</v>
      </c>
      <c r="G2126" s="530">
        <v>2996</v>
      </c>
      <c r="H2126" s="530">
        <v>2.2905198776758411</v>
      </c>
      <c r="I2126" s="530">
        <v>428</v>
      </c>
      <c r="J2126" s="530">
        <v>3</v>
      </c>
      <c r="K2126" s="530">
        <v>1308</v>
      </c>
      <c r="L2126" s="530">
        <v>1</v>
      </c>
      <c r="M2126" s="530">
        <v>436</v>
      </c>
      <c r="N2126" s="530"/>
      <c r="O2126" s="530"/>
      <c r="P2126" s="544"/>
      <c r="Q2126" s="531"/>
    </row>
    <row r="2127" spans="1:17" ht="14.4" customHeight="1" x14ac:dyDescent="0.3">
      <c r="A2127" s="525" t="s">
        <v>2817</v>
      </c>
      <c r="B2127" s="526" t="s">
        <v>2194</v>
      </c>
      <c r="C2127" s="526" t="s">
        <v>2175</v>
      </c>
      <c r="D2127" s="526" t="s">
        <v>2327</v>
      </c>
      <c r="E2127" s="526" t="s">
        <v>2328</v>
      </c>
      <c r="F2127" s="530">
        <v>47</v>
      </c>
      <c r="G2127" s="530">
        <v>99781</v>
      </c>
      <c r="H2127" s="530">
        <v>0.41360342883671575</v>
      </c>
      <c r="I2127" s="530">
        <v>2123</v>
      </c>
      <c r="J2127" s="530">
        <v>112</v>
      </c>
      <c r="K2127" s="530">
        <v>241248</v>
      </c>
      <c r="L2127" s="530">
        <v>1</v>
      </c>
      <c r="M2127" s="530">
        <v>2154</v>
      </c>
      <c r="N2127" s="530">
        <v>83</v>
      </c>
      <c r="O2127" s="530">
        <v>178865</v>
      </c>
      <c r="P2127" s="544">
        <v>0.74141547287438647</v>
      </c>
      <c r="Q2127" s="531">
        <v>2155</v>
      </c>
    </row>
    <row r="2128" spans="1:17" ht="14.4" customHeight="1" x14ac:dyDescent="0.3">
      <c r="A2128" s="525" t="s">
        <v>2817</v>
      </c>
      <c r="B2128" s="526" t="s">
        <v>2194</v>
      </c>
      <c r="C2128" s="526" t="s">
        <v>2175</v>
      </c>
      <c r="D2128" s="526" t="s">
        <v>2524</v>
      </c>
      <c r="E2128" s="526" t="s">
        <v>2513</v>
      </c>
      <c r="F2128" s="530">
        <v>45</v>
      </c>
      <c r="G2128" s="530">
        <v>84105</v>
      </c>
      <c r="H2128" s="530">
        <v>0.78152876895628898</v>
      </c>
      <c r="I2128" s="530">
        <v>1869</v>
      </c>
      <c r="J2128" s="530">
        <v>57</v>
      </c>
      <c r="K2128" s="530">
        <v>107616</v>
      </c>
      <c r="L2128" s="530">
        <v>1</v>
      </c>
      <c r="M2128" s="530">
        <v>1888</v>
      </c>
      <c r="N2128" s="530">
        <v>47</v>
      </c>
      <c r="O2128" s="530">
        <v>88783</v>
      </c>
      <c r="P2128" s="544">
        <v>0.82499814154029139</v>
      </c>
      <c r="Q2128" s="531">
        <v>1889</v>
      </c>
    </row>
    <row r="2129" spans="1:17" ht="14.4" customHeight="1" x14ac:dyDescent="0.3">
      <c r="A2129" s="525" t="s">
        <v>2817</v>
      </c>
      <c r="B2129" s="526" t="s">
        <v>2194</v>
      </c>
      <c r="C2129" s="526" t="s">
        <v>2175</v>
      </c>
      <c r="D2129" s="526" t="s">
        <v>2331</v>
      </c>
      <c r="E2129" s="526" t="s">
        <v>2332</v>
      </c>
      <c r="F2129" s="530">
        <v>3</v>
      </c>
      <c r="G2129" s="530">
        <v>2751</v>
      </c>
      <c r="H2129" s="530">
        <v>0.98285101822079313</v>
      </c>
      <c r="I2129" s="530">
        <v>917</v>
      </c>
      <c r="J2129" s="530">
        <v>3</v>
      </c>
      <c r="K2129" s="530">
        <v>2799</v>
      </c>
      <c r="L2129" s="530">
        <v>1</v>
      </c>
      <c r="M2129" s="530">
        <v>933</v>
      </c>
      <c r="N2129" s="530">
        <v>1</v>
      </c>
      <c r="O2129" s="530">
        <v>934</v>
      </c>
      <c r="P2129" s="544">
        <v>0.33369060378706683</v>
      </c>
      <c r="Q2129" s="531">
        <v>934</v>
      </c>
    </row>
    <row r="2130" spans="1:17" ht="14.4" customHeight="1" x14ac:dyDescent="0.3">
      <c r="A2130" s="525" t="s">
        <v>2817</v>
      </c>
      <c r="B2130" s="526" t="s">
        <v>2194</v>
      </c>
      <c r="C2130" s="526" t="s">
        <v>2175</v>
      </c>
      <c r="D2130" s="526" t="s">
        <v>2335</v>
      </c>
      <c r="E2130" s="526" t="s">
        <v>2336</v>
      </c>
      <c r="F2130" s="530">
        <v>26</v>
      </c>
      <c r="G2130" s="530">
        <v>218374</v>
      </c>
      <c r="H2130" s="530">
        <v>0.78229033448326513</v>
      </c>
      <c r="I2130" s="530">
        <v>8399</v>
      </c>
      <c r="J2130" s="530">
        <v>33</v>
      </c>
      <c r="K2130" s="530">
        <v>279147</v>
      </c>
      <c r="L2130" s="530">
        <v>1</v>
      </c>
      <c r="M2130" s="530">
        <v>8459</v>
      </c>
      <c r="N2130" s="530">
        <v>26</v>
      </c>
      <c r="O2130" s="530">
        <v>219960</v>
      </c>
      <c r="P2130" s="544">
        <v>0.78797192876871325</v>
      </c>
      <c r="Q2130" s="531">
        <v>8460</v>
      </c>
    </row>
    <row r="2131" spans="1:17" ht="14.4" customHeight="1" x14ac:dyDescent="0.3">
      <c r="A2131" s="525" t="s">
        <v>2817</v>
      </c>
      <c r="B2131" s="526" t="s">
        <v>2194</v>
      </c>
      <c r="C2131" s="526" t="s">
        <v>2175</v>
      </c>
      <c r="D2131" s="526" t="s">
        <v>2527</v>
      </c>
      <c r="E2131" s="526" t="s">
        <v>2528</v>
      </c>
      <c r="F2131" s="530">
        <v>3</v>
      </c>
      <c r="G2131" s="530">
        <v>0</v>
      </c>
      <c r="H2131" s="530"/>
      <c r="I2131" s="530">
        <v>0</v>
      </c>
      <c r="J2131" s="530">
        <v>3</v>
      </c>
      <c r="K2131" s="530">
        <v>0</v>
      </c>
      <c r="L2131" s="530"/>
      <c r="M2131" s="530">
        <v>0</v>
      </c>
      <c r="N2131" s="530">
        <v>1</v>
      </c>
      <c r="O2131" s="530">
        <v>0</v>
      </c>
      <c r="P2131" s="544"/>
      <c r="Q2131" s="531">
        <v>0</v>
      </c>
    </row>
    <row r="2132" spans="1:17" ht="14.4" customHeight="1" x14ac:dyDescent="0.3">
      <c r="A2132" s="525" t="s">
        <v>2817</v>
      </c>
      <c r="B2132" s="526" t="s">
        <v>2194</v>
      </c>
      <c r="C2132" s="526" t="s">
        <v>2175</v>
      </c>
      <c r="D2132" s="526" t="s">
        <v>2339</v>
      </c>
      <c r="E2132" s="526" t="s">
        <v>2340</v>
      </c>
      <c r="F2132" s="530">
        <v>1</v>
      </c>
      <c r="G2132" s="530">
        <v>2005</v>
      </c>
      <c r="H2132" s="530">
        <v>0.48830979055041401</v>
      </c>
      <c r="I2132" s="530">
        <v>2005</v>
      </c>
      <c r="J2132" s="530">
        <v>2</v>
      </c>
      <c r="K2132" s="530">
        <v>4106</v>
      </c>
      <c r="L2132" s="530">
        <v>1</v>
      </c>
      <c r="M2132" s="530">
        <v>2053</v>
      </c>
      <c r="N2132" s="530">
        <v>1</v>
      </c>
      <c r="O2132" s="530">
        <v>2053</v>
      </c>
      <c r="P2132" s="544">
        <v>0.5</v>
      </c>
      <c r="Q2132" s="531">
        <v>2053</v>
      </c>
    </row>
    <row r="2133" spans="1:17" ht="14.4" customHeight="1" thickBot="1" x14ac:dyDescent="0.35">
      <c r="A2133" s="532" t="s">
        <v>2817</v>
      </c>
      <c r="B2133" s="533" t="s">
        <v>2194</v>
      </c>
      <c r="C2133" s="533" t="s">
        <v>2175</v>
      </c>
      <c r="D2133" s="533" t="s">
        <v>2535</v>
      </c>
      <c r="E2133" s="533" t="s">
        <v>2536</v>
      </c>
      <c r="F2133" s="537">
        <v>3</v>
      </c>
      <c r="G2133" s="537">
        <v>0</v>
      </c>
      <c r="H2133" s="537"/>
      <c r="I2133" s="537">
        <v>0</v>
      </c>
      <c r="J2133" s="537">
        <v>12</v>
      </c>
      <c r="K2133" s="537">
        <v>0</v>
      </c>
      <c r="L2133" s="537"/>
      <c r="M2133" s="537">
        <v>0</v>
      </c>
      <c r="N2133" s="537">
        <v>6</v>
      </c>
      <c r="O2133" s="537">
        <v>0</v>
      </c>
      <c r="P2133" s="545"/>
      <c r="Q2133" s="538">
        <v>0</v>
      </c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3">
    <tabColor theme="0" tint="-0.249977111117893"/>
    <pageSetUpPr fitToPage="1"/>
  </sheetPr>
  <dimension ref="A1:M45"/>
  <sheetViews>
    <sheetView showGridLines="0" showRowColHeaders="0" zoomScaleNormal="100" workbookViewId="0">
      <selection sqref="A1:M1"/>
    </sheetView>
  </sheetViews>
  <sheetFormatPr defaultRowHeight="14.4" customHeight="1" x14ac:dyDescent="0.3"/>
  <cols>
    <col min="1" max="1" width="5.44140625" style="77" bestFit="1" customWidth="1"/>
    <col min="2" max="3" width="7.77734375" style="126" customWidth="1"/>
    <col min="4" max="5" width="7.77734375" style="77" customWidth="1"/>
    <col min="6" max="6" width="14.88671875" style="77" bestFit="1" customWidth="1"/>
    <col min="7" max="7" width="2" style="77" bestFit="1" customWidth="1"/>
    <col min="8" max="8" width="5.33203125" style="77" bestFit="1" customWidth="1"/>
    <col min="9" max="9" width="7.6640625" style="77" bestFit="1" customWidth="1"/>
    <col min="10" max="10" width="6.88671875" style="77" bestFit="1" customWidth="1"/>
    <col min="11" max="11" width="17.33203125" style="77" bestFit="1" customWidth="1"/>
    <col min="12" max="13" width="19.6640625" style="77" bestFit="1" customWidth="1"/>
    <col min="14" max="16384" width="8.88671875" style="77"/>
  </cols>
  <sheetData>
    <row r="1" spans="1:13" ht="18.600000000000001" customHeight="1" thickBot="1" x14ac:dyDescent="0.4">
      <c r="A1" s="411" t="s">
        <v>100</v>
      </c>
      <c r="B1" s="453"/>
      <c r="C1" s="453"/>
      <c r="D1" s="453"/>
      <c r="E1" s="453"/>
      <c r="F1" s="453"/>
      <c r="G1" s="453"/>
      <c r="H1" s="453"/>
      <c r="I1" s="453"/>
      <c r="J1" s="453"/>
      <c r="K1" s="453"/>
      <c r="L1" s="453"/>
      <c r="M1" s="453"/>
    </row>
    <row r="2" spans="1:13" ht="14.4" customHeight="1" x14ac:dyDescent="0.3">
      <c r="A2" s="272" t="s">
        <v>272</v>
      </c>
      <c r="B2" s="122"/>
      <c r="C2" s="122"/>
      <c r="D2" s="78"/>
      <c r="E2" s="78"/>
      <c r="F2" s="78"/>
      <c r="G2" s="78"/>
      <c r="H2" s="78"/>
      <c r="I2" s="78"/>
      <c r="J2" s="78"/>
      <c r="K2" s="78"/>
      <c r="L2" s="78"/>
      <c r="M2" s="78"/>
    </row>
    <row r="3" spans="1:13" ht="14.4" customHeight="1" x14ac:dyDescent="0.3">
      <c r="A3" s="76"/>
      <c r="B3" s="264"/>
      <c r="C3" s="264"/>
      <c r="D3" s="76"/>
      <c r="E3" s="76"/>
      <c r="F3" s="76"/>
      <c r="G3" s="76"/>
      <c r="H3" s="76"/>
      <c r="I3" s="76"/>
      <c r="J3" s="76"/>
      <c r="K3" s="76"/>
      <c r="L3" s="76"/>
      <c r="M3" s="76"/>
    </row>
    <row r="4" spans="1:13" ht="14.4" customHeight="1" x14ac:dyDescent="0.3">
      <c r="A4" s="76"/>
      <c r="B4" s="264"/>
      <c r="C4" s="264"/>
      <c r="D4" s="76"/>
      <c r="E4" s="76"/>
      <c r="F4" s="76"/>
      <c r="G4" s="76"/>
      <c r="H4" s="76"/>
      <c r="I4" s="76"/>
      <c r="J4" s="76"/>
      <c r="K4" s="76"/>
      <c r="L4" s="76"/>
      <c r="M4" s="76"/>
    </row>
    <row r="5" spans="1:13" ht="14.4" customHeight="1" x14ac:dyDescent="0.3">
      <c r="A5" s="76"/>
      <c r="B5" s="264"/>
      <c r="C5" s="264"/>
      <c r="D5" s="76"/>
      <c r="E5" s="76"/>
      <c r="F5" s="76"/>
      <c r="G5" s="76"/>
      <c r="H5" s="76"/>
      <c r="I5" s="76"/>
      <c r="J5" s="76"/>
      <c r="K5" s="76"/>
      <c r="L5" s="76"/>
      <c r="M5" s="76"/>
    </row>
    <row r="6" spans="1:13" ht="14.4" customHeight="1" x14ac:dyDescent="0.3">
      <c r="A6" s="76"/>
      <c r="B6" s="264"/>
      <c r="C6" s="264"/>
      <c r="D6" s="76"/>
      <c r="E6" s="76"/>
      <c r="F6" s="76"/>
      <c r="G6" s="76"/>
      <c r="H6" s="76"/>
      <c r="I6" s="76"/>
      <c r="J6" s="76"/>
      <c r="K6" s="76"/>
      <c r="L6" s="76"/>
      <c r="M6" s="76"/>
    </row>
    <row r="7" spans="1:13" ht="14.4" customHeight="1" x14ac:dyDescent="0.3">
      <c r="A7" s="76"/>
      <c r="B7" s="264"/>
      <c r="C7" s="264"/>
      <c r="D7" s="76"/>
      <c r="E7" s="76"/>
      <c r="F7" s="76"/>
      <c r="G7" s="76"/>
      <c r="H7" s="76"/>
      <c r="I7" s="76"/>
      <c r="J7" s="76"/>
      <c r="K7" s="76"/>
      <c r="L7" s="76"/>
      <c r="M7" s="76"/>
    </row>
    <row r="8" spans="1:13" ht="14.4" customHeight="1" x14ac:dyDescent="0.3">
      <c r="A8" s="76"/>
      <c r="B8" s="264"/>
      <c r="C8" s="264"/>
      <c r="D8" s="76"/>
      <c r="E8" s="76"/>
      <c r="F8" s="76"/>
      <c r="G8" s="76"/>
      <c r="H8" s="76"/>
      <c r="I8" s="76"/>
      <c r="J8" s="76"/>
      <c r="K8" s="76"/>
      <c r="L8" s="76"/>
      <c r="M8" s="76"/>
    </row>
    <row r="9" spans="1:13" ht="14.4" customHeight="1" x14ac:dyDescent="0.3">
      <c r="A9" s="76"/>
      <c r="B9" s="264"/>
      <c r="C9" s="264"/>
      <c r="D9" s="76"/>
      <c r="E9" s="76"/>
      <c r="F9" s="76"/>
      <c r="G9" s="76"/>
      <c r="H9" s="76"/>
      <c r="I9" s="76"/>
      <c r="J9" s="76"/>
      <c r="K9" s="76"/>
      <c r="L9" s="76"/>
      <c r="M9" s="76"/>
    </row>
    <row r="10" spans="1:13" ht="14.4" customHeight="1" x14ac:dyDescent="0.3">
      <c r="A10" s="76"/>
      <c r="B10" s="264"/>
      <c r="C10" s="264"/>
      <c r="D10" s="76"/>
      <c r="E10" s="76"/>
      <c r="F10" s="76"/>
      <c r="G10" s="76"/>
      <c r="H10" s="76"/>
      <c r="I10" s="76"/>
      <c r="J10" s="76"/>
      <c r="K10" s="76"/>
      <c r="L10" s="76"/>
      <c r="M10" s="76"/>
    </row>
    <row r="11" spans="1:13" ht="14.4" customHeight="1" x14ac:dyDescent="0.3">
      <c r="A11" s="76"/>
      <c r="B11" s="264"/>
      <c r="C11" s="264"/>
      <c r="D11" s="76"/>
      <c r="E11" s="76"/>
      <c r="F11" s="76"/>
      <c r="G11" s="76"/>
      <c r="H11" s="76"/>
      <c r="I11" s="76"/>
      <c r="J11" s="76"/>
      <c r="K11" s="76"/>
      <c r="L11" s="76"/>
      <c r="M11" s="76"/>
    </row>
    <row r="12" spans="1:13" ht="14.4" customHeight="1" x14ac:dyDescent="0.3">
      <c r="A12" s="76"/>
      <c r="B12" s="264"/>
      <c r="C12" s="264"/>
      <c r="D12" s="76"/>
      <c r="E12" s="76"/>
      <c r="F12" s="76"/>
      <c r="G12" s="76"/>
      <c r="H12" s="76"/>
      <c r="I12" s="76"/>
      <c r="J12" s="76"/>
      <c r="K12" s="76"/>
      <c r="L12" s="76"/>
      <c r="M12" s="76"/>
    </row>
    <row r="13" spans="1:13" ht="14.4" customHeight="1" x14ac:dyDescent="0.3">
      <c r="A13" s="76"/>
      <c r="B13" s="264"/>
      <c r="C13" s="264"/>
      <c r="D13" s="76"/>
      <c r="E13" s="76"/>
      <c r="F13" s="76"/>
      <c r="G13" s="76"/>
      <c r="H13" s="76"/>
      <c r="I13" s="76"/>
      <c r="J13" s="76"/>
      <c r="K13" s="76"/>
      <c r="L13" s="76"/>
      <c r="M13" s="76"/>
    </row>
    <row r="14" spans="1:13" ht="14.4" customHeight="1" x14ac:dyDescent="0.3">
      <c r="A14" s="76"/>
      <c r="B14" s="264"/>
      <c r="C14" s="264"/>
      <c r="D14" s="76"/>
      <c r="E14" s="76"/>
      <c r="F14" s="76"/>
      <c r="G14" s="76"/>
      <c r="H14" s="76"/>
      <c r="I14" s="76"/>
      <c r="J14" s="76"/>
      <c r="K14" s="76"/>
      <c r="L14" s="76"/>
      <c r="M14" s="76"/>
    </row>
    <row r="15" spans="1:13" ht="14.4" customHeight="1" x14ac:dyDescent="0.3">
      <c r="A15" s="76"/>
      <c r="B15" s="264"/>
      <c r="C15" s="264"/>
      <c r="D15" s="76"/>
      <c r="E15" s="76"/>
      <c r="F15" s="76"/>
      <c r="G15" s="76"/>
      <c r="H15" s="76"/>
      <c r="I15" s="76"/>
      <c r="J15" s="76"/>
      <c r="K15" s="76"/>
      <c r="L15" s="76"/>
      <c r="M15" s="76"/>
    </row>
    <row r="16" spans="1:13" ht="14.4" customHeight="1" x14ac:dyDescent="0.3">
      <c r="A16" s="76"/>
      <c r="B16" s="264"/>
      <c r="C16" s="264"/>
      <c r="D16" s="76"/>
      <c r="E16" s="76"/>
      <c r="F16" s="76"/>
      <c r="G16" s="76"/>
      <c r="H16" s="76"/>
      <c r="I16" s="76"/>
      <c r="J16" s="76"/>
      <c r="K16" s="76"/>
      <c r="L16" s="76"/>
      <c r="M16" s="76"/>
    </row>
    <row r="17" spans="1:13" ht="14.4" customHeight="1" x14ac:dyDescent="0.3">
      <c r="A17" s="76"/>
      <c r="B17" s="264"/>
      <c r="C17" s="264"/>
      <c r="D17" s="76"/>
      <c r="E17" s="76"/>
      <c r="F17" s="76"/>
      <c r="G17" s="76"/>
      <c r="H17" s="76"/>
      <c r="I17" s="76"/>
      <c r="J17" s="76"/>
      <c r="K17" s="76"/>
      <c r="L17" s="76"/>
      <c r="M17" s="76"/>
    </row>
    <row r="18" spans="1:13" ht="14.4" customHeight="1" x14ac:dyDescent="0.3">
      <c r="A18" s="76"/>
      <c r="B18" s="264"/>
      <c r="C18" s="264"/>
      <c r="D18" s="76"/>
      <c r="E18" s="76"/>
      <c r="F18" s="76"/>
      <c r="G18" s="76"/>
      <c r="H18" s="76"/>
      <c r="I18" s="76"/>
      <c r="J18" s="76"/>
      <c r="K18" s="76"/>
      <c r="L18" s="76"/>
      <c r="M18" s="76"/>
    </row>
    <row r="19" spans="1:13" ht="14.4" customHeight="1" x14ac:dyDescent="0.3">
      <c r="A19" s="76"/>
      <c r="B19" s="264"/>
      <c r="C19" s="264"/>
      <c r="D19" s="76"/>
      <c r="E19" s="76"/>
      <c r="F19" s="76"/>
      <c r="G19" s="76"/>
      <c r="H19" s="76"/>
      <c r="I19" s="76"/>
      <c r="J19" s="76"/>
      <c r="K19" s="76"/>
      <c r="L19" s="76"/>
      <c r="M19" s="76"/>
    </row>
    <row r="20" spans="1:13" ht="14.4" customHeight="1" x14ac:dyDescent="0.3">
      <c r="A20" s="76"/>
      <c r="B20" s="264"/>
      <c r="C20" s="264"/>
      <c r="D20" s="76"/>
      <c r="E20" s="76"/>
      <c r="F20" s="76"/>
      <c r="G20" s="76"/>
      <c r="H20" s="76"/>
      <c r="I20" s="76"/>
      <c r="J20" s="76"/>
      <c r="K20" s="76"/>
      <c r="L20" s="76"/>
      <c r="M20" s="76"/>
    </row>
    <row r="21" spans="1:13" ht="14.4" customHeight="1" x14ac:dyDescent="0.3">
      <c r="A21" s="76"/>
      <c r="B21" s="264"/>
      <c r="C21" s="264"/>
      <c r="D21" s="76"/>
      <c r="E21" s="76"/>
      <c r="F21" s="76"/>
      <c r="G21" s="76"/>
      <c r="H21" s="76"/>
      <c r="I21" s="76"/>
      <c r="J21" s="76"/>
      <c r="K21" s="76"/>
      <c r="L21" s="76"/>
      <c r="M21" s="76"/>
    </row>
    <row r="22" spans="1:13" ht="14.4" customHeight="1" x14ac:dyDescent="0.3">
      <c r="A22" s="76"/>
      <c r="B22" s="264"/>
      <c r="C22" s="264"/>
      <c r="D22" s="76"/>
      <c r="E22" s="76"/>
      <c r="F22" s="76"/>
      <c r="G22" s="76"/>
      <c r="H22" s="76"/>
      <c r="I22" s="76"/>
      <c r="J22" s="76"/>
      <c r="K22" s="76"/>
      <c r="L22" s="76"/>
      <c r="M22" s="76"/>
    </row>
    <row r="23" spans="1:13" ht="14.4" customHeight="1" x14ac:dyDescent="0.3">
      <c r="A23" s="76"/>
      <c r="B23" s="264"/>
      <c r="C23" s="264"/>
      <c r="D23" s="76"/>
      <c r="E23" s="76"/>
      <c r="F23" s="76"/>
      <c r="G23" s="76"/>
      <c r="H23" s="76"/>
      <c r="I23" s="76"/>
      <c r="J23" s="76"/>
      <c r="K23" s="76"/>
      <c r="L23" s="76"/>
      <c r="M23" s="76"/>
    </row>
    <row r="24" spans="1:13" ht="14.4" customHeight="1" x14ac:dyDescent="0.3">
      <c r="A24" s="76"/>
      <c r="B24" s="264"/>
      <c r="C24" s="264"/>
      <c r="D24" s="76"/>
      <c r="E24" s="76"/>
      <c r="F24" s="76"/>
      <c r="G24" s="76"/>
      <c r="H24" s="76"/>
      <c r="I24" s="76"/>
      <c r="J24" s="76"/>
      <c r="K24" s="76"/>
      <c r="L24" s="76"/>
      <c r="M24" s="76"/>
    </row>
    <row r="25" spans="1:13" ht="14.4" customHeight="1" x14ac:dyDescent="0.3">
      <c r="A25" s="76"/>
      <c r="B25" s="264"/>
      <c r="C25" s="264"/>
      <c r="D25" s="76"/>
      <c r="E25" s="76"/>
      <c r="F25" s="76"/>
      <c r="G25" s="76"/>
      <c r="H25" s="76"/>
      <c r="I25" s="76"/>
      <c r="J25" s="76"/>
      <c r="K25" s="76"/>
      <c r="L25" s="76"/>
      <c r="M25" s="76"/>
    </row>
    <row r="26" spans="1:13" ht="14.4" customHeight="1" x14ac:dyDescent="0.3">
      <c r="A26" s="76"/>
      <c r="B26" s="264"/>
      <c r="C26" s="264"/>
      <c r="D26" s="76"/>
      <c r="E26" s="76"/>
      <c r="F26" s="76"/>
      <c r="G26" s="76"/>
      <c r="H26" s="76"/>
      <c r="I26" s="76"/>
      <c r="J26" s="76"/>
      <c r="K26" s="76"/>
      <c r="L26" s="76"/>
      <c r="M26" s="76"/>
    </row>
    <row r="27" spans="1:13" ht="14.4" customHeight="1" x14ac:dyDescent="0.3">
      <c r="A27" s="76"/>
      <c r="B27" s="264"/>
      <c r="C27" s="264"/>
      <c r="D27" s="76"/>
      <c r="E27" s="76"/>
      <c r="F27" s="76"/>
      <c r="G27" s="76"/>
      <c r="H27" s="76"/>
      <c r="I27" s="76"/>
      <c r="J27" s="76"/>
      <c r="K27" s="76"/>
      <c r="L27" s="76"/>
      <c r="M27" s="76"/>
    </row>
    <row r="28" spans="1:13" ht="14.4" customHeight="1" x14ac:dyDescent="0.3">
      <c r="A28" s="76"/>
      <c r="B28" s="264"/>
      <c r="C28" s="264"/>
      <c r="D28" s="76"/>
      <c r="E28" s="76"/>
      <c r="F28" s="76"/>
      <c r="G28" s="76"/>
      <c r="H28" s="76"/>
      <c r="I28" s="76"/>
      <c r="J28" s="76"/>
      <c r="K28" s="76"/>
      <c r="L28" s="76"/>
      <c r="M28" s="76"/>
    </row>
    <row r="29" spans="1:13" ht="14.4" customHeight="1" x14ac:dyDescent="0.3">
      <c r="A29" s="76"/>
      <c r="B29" s="264"/>
      <c r="C29" s="264"/>
      <c r="D29" s="76"/>
      <c r="E29" s="76"/>
      <c r="F29" s="76"/>
      <c r="G29" s="76"/>
      <c r="H29" s="76"/>
      <c r="I29" s="76"/>
      <c r="J29" s="76"/>
      <c r="K29" s="76"/>
      <c r="L29" s="76"/>
      <c r="M29" s="76"/>
    </row>
    <row r="30" spans="1:13" ht="14.4" customHeight="1" thickBot="1" x14ac:dyDescent="0.35">
      <c r="A30" s="76"/>
      <c r="B30" s="264"/>
      <c r="C30" s="264"/>
      <c r="D30" s="76"/>
      <c r="E30" s="76"/>
      <c r="F30" s="76"/>
      <c r="G30" s="76"/>
      <c r="H30" s="76"/>
      <c r="I30" s="76"/>
      <c r="J30" s="76"/>
      <c r="K30" s="76"/>
      <c r="L30" s="76"/>
      <c r="M30" s="76"/>
    </row>
    <row r="31" spans="1:13" ht="14.4" customHeight="1" x14ac:dyDescent="0.3">
      <c r="A31" s="109"/>
      <c r="B31" s="475" t="s">
        <v>72</v>
      </c>
      <c r="C31" s="476"/>
      <c r="D31" s="476"/>
      <c r="E31" s="477"/>
      <c r="F31" s="101" t="s">
        <v>72</v>
      </c>
      <c r="G31" s="79"/>
      <c r="H31" s="79"/>
      <c r="I31" s="76"/>
      <c r="J31" s="76"/>
      <c r="K31" s="76"/>
      <c r="L31" s="76"/>
      <c r="M31" s="76"/>
    </row>
    <row r="32" spans="1:13" ht="14.4" customHeight="1" thickBot="1" x14ac:dyDescent="0.35">
      <c r="A32" s="110" t="s">
        <v>67</v>
      </c>
      <c r="B32" s="102" t="s">
        <v>73</v>
      </c>
      <c r="C32" s="103" t="s">
        <v>74</v>
      </c>
      <c r="D32" s="103" t="s">
        <v>75</v>
      </c>
      <c r="E32" s="104" t="s">
        <v>2</v>
      </c>
      <c r="F32" s="105" t="s">
        <v>76</v>
      </c>
      <c r="G32" s="265"/>
      <c r="H32" s="265" t="s">
        <v>101</v>
      </c>
      <c r="I32" s="76"/>
      <c r="J32" s="76"/>
      <c r="K32" s="76"/>
      <c r="L32" s="76"/>
      <c r="M32" s="76"/>
    </row>
    <row r="33" spans="1:13" ht="14.4" customHeight="1" x14ac:dyDescent="0.3">
      <c r="A33" s="106" t="s">
        <v>88</v>
      </c>
      <c r="B33" s="123"/>
      <c r="C33" s="123"/>
      <c r="D33" s="80" t="str">
        <f>IF(C33="","",C33-B33)</f>
        <v/>
      </c>
      <c r="E33" s="81" t="str">
        <f>IF(C33="","",C33/B33)</f>
        <v/>
      </c>
      <c r="F33" s="82"/>
      <c r="G33" s="265">
        <v>0</v>
      </c>
      <c r="H33" s="266">
        <v>1</v>
      </c>
      <c r="I33" s="76"/>
      <c r="J33" s="76"/>
      <c r="K33" s="76"/>
      <c r="L33" s="76"/>
      <c r="M33" s="76"/>
    </row>
    <row r="34" spans="1:13" ht="14.4" customHeight="1" x14ac:dyDescent="0.3">
      <c r="A34" s="107" t="s">
        <v>89</v>
      </c>
      <c r="B34" s="124"/>
      <c r="C34" s="124"/>
      <c r="D34" s="83" t="str">
        <f t="shared" ref="D34:D45" si="0">IF(C34="","",C34-B34)</f>
        <v/>
      </c>
      <c r="E34" s="84" t="str">
        <f t="shared" ref="E34:E45" si="1">IF(C34="","",C34/B34)</f>
        <v/>
      </c>
      <c r="F34" s="85"/>
      <c r="G34" s="265">
        <v>1</v>
      </c>
      <c r="H34" s="266">
        <v>1</v>
      </c>
      <c r="I34" s="76"/>
      <c r="J34" s="76"/>
      <c r="K34" s="76"/>
      <c r="L34" s="76"/>
      <c r="M34" s="76"/>
    </row>
    <row r="35" spans="1:13" ht="14.4" customHeight="1" x14ac:dyDescent="0.3">
      <c r="A35" s="107" t="s">
        <v>90</v>
      </c>
      <c r="B35" s="124"/>
      <c r="C35" s="124"/>
      <c r="D35" s="83" t="str">
        <f t="shared" si="0"/>
        <v/>
      </c>
      <c r="E35" s="84" t="str">
        <f t="shared" si="1"/>
        <v/>
      </c>
      <c r="F35" s="85"/>
      <c r="G35" s="267"/>
      <c r="H35" s="267"/>
      <c r="I35" s="76"/>
      <c r="J35" s="76"/>
      <c r="K35" s="76"/>
      <c r="L35" s="76"/>
      <c r="M35" s="76"/>
    </row>
    <row r="36" spans="1:13" ht="14.4" customHeight="1" x14ac:dyDescent="0.3">
      <c r="A36" s="107" t="s">
        <v>91</v>
      </c>
      <c r="B36" s="124"/>
      <c r="C36" s="124"/>
      <c r="D36" s="83" t="str">
        <f t="shared" si="0"/>
        <v/>
      </c>
      <c r="E36" s="84" t="str">
        <f t="shared" si="1"/>
        <v/>
      </c>
      <c r="F36" s="85"/>
      <c r="G36" s="267"/>
      <c r="H36" s="267"/>
      <c r="I36" s="76"/>
      <c r="J36" s="76"/>
      <c r="K36" s="76"/>
      <c r="L36" s="76"/>
      <c r="M36" s="76"/>
    </row>
    <row r="37" spans="1:13" ht="14.4" customHeight="1" x14ac:dyDescent="0.3">
      <c r="A37" s="107" t="s">
        <v>92</v>
      </c>
      <c r="B37" s="124"/>
      <c r="C37" s="124"/>
      <c r="D37" s="83" t="str">
        <f t="shared" si="0"/>
        <v/>
      </c>
      <c r="E37" s="84" t="str">
        <f t="shared" si="1"/>
        <v/>
      </c>
      <c r="F37" s="85"/>
      <c r="G37" s="267"/>
      <c r="H37" s="267"/>
      <c r="I37" s="76"/>
      <c r="J37" s="76"/>
      <c r="K37" s="76"/>
      <c r="L37" s="76"/>
      <c r="M37" s="76"/>
    </row>
    <row r="38" spans="1:13" ht="14.4" customHeight="1" x14ac:dyDescent="0.3">
      <c r="A38" s="107" t="s">
        <v>93</v>
      </c>
      <c r="B38" s="124"/>
      <c r="C38" s="124"/>
      <c r="D38" s="83" t="str">
        <f t="shared" si="0"/>
        <v/>
      </c>
      <c r="E38" s="84" t="str">
        <f t="shared" si="1"/>
        <v/>
      </c>
      <c r="F38" s="85"/>
      <c r="G38" s="267"/>
      <c r="H38" s="267"/>
      <c r="I38" s="76"/>
      <c r="J38" s="76"/>
      <c r="K38" s="76"/>
      <c r="L38" s="76"/>
      <c r="M38" s="76"/>
    </row>
    <row r="39" spans="1:13" ht="14.4" customHeight="1" x14ac:dyDescent="0.3">
      <c r="A39" s="107" t="s">
        <v>94</v>
      </c>
      <c r="B39" s="124"/>
      <c r="C39" s="124"/>
      <c r="D39" s="83" t="str">
        <f t="shared" si="0"/>
        <v/>
      </c>
      <c r="E39" s="84" t="str">
        <f t="shared" si="1"/>
        <v/>
      </c>
      <c r="F39" s="85"/>
      <c r="G39" s="267"/>
      <c r="H39" s="267"/>
      <c r="I39" s="76"/>
      <c r="J39" s="76"/>
      <c r="K39" s="76"/>
      <c r="L39" s="76"/>
      <c r="M39" s="76"/>
    </row>
    <row r="40" spans="1:13" ht="14.4" customHeight="1" x14ac:dyDescent="0.3">
      <c r="A40" s="107" t="s">
        <v>95</v>
      </c>
      <c r="B40" s="124"/>
      <c r="C40" s="124"/>
      <c r="D40" s="83" t="str">
        <f t="shared" si="0"/>
        <v/>
      </c>
      <c r="E40" s="84" t="str">
        <f t="shared" si="1"/>
        <v/>
      </c>
      <c r="F40" s="85"/>
      <c r="G40" s="267"/>
      <c r="H40" s="267"/>
      <c r="I40" s="76"/>
      <c r="J40" s="76"/>
      <c r="K40" s="76"/>
      <c r="L40" s="76"/>
      <c r="M40" s="76"/>
    </row>
    <row r="41" spans="1:13" ht="14.4" customHeight="1" x14ac:dyDescent="0.3">
      <c r="A41" s="107" t="s">
        <v>96</v>
      </c>
      <c r="B41" s="124"/>
      <c r="C41" s="124"/>
      <c r="D41" s="83" t="str">
        <f t="shared" si="0"/>
        <v/>
      </c>
      <c r="E41" s="84" t="str">
        <f t="shared" si="1"/>
        <v/>
      </c>
      <c r="F41" s="85"/>
      <c r="G41" s="267"/>
      <c r="H41" s="267"/>
      <c r="I41" s="76"/>
      <c r="J41" s="76"/>
      <c r="K41" s="76"/>
      <c r="L41" s="76"/>
      <c r="M41" s="76"/>
    </row>
    <row r="42" spans="1:13" ht="14.4" customHeight="1" x14ac:dyDescent="0.3">
      <c r="A42" s="107" t="s">
        <v>97</v>
      </c>
      <c r="B42" s="124"/>
      <c r="C42" s="124"/>
      <c r="D42" s="83" t="str">
        <f t="shared" si="0"/>
        <v/>
      </c>
      <c r="E42" s="84" t="str">
        <f t="shared" si="1"/>
        <v/>
      </c>
      <c r="F42" s="85"/>
      <c r="G42" s="267"/>
      <c r="H42" s="267"/>
      <c r="I42" s="76"/>
      <c r="J42" s="76"/>
      <c r="K42" s="76"/>
      <c r="L42" s="76"/>
      <c r="M42" s="76"/>
    </row>
    <row r="43" spans="1:13" ht="14.4" customHeight="1" x14ac:dyDescent="0.3">
      <c r="A43" s="107" t="s">
        <v>98</v>
      </c>
      <c r="B43" s="124"/>
      <c r="C43" s="124"/>
      <c r="D43" s="83" t="str">
        <f t="shared" si="0"/>
        <v/>
      </c>
      <c r="E43" s="84" t="str">
        <f t="shared" si="1"/>
        <v/>
      </c>
      <c r="F43" s="85"/>
      <c r="G43" s="267"/>
      <c r="H43" s="267"/>
      <c r="I43" s="76"/>
      <c r="J43" s="76"/>
      <c r="K43" s="76"/>
      <c r="L43" s="76"/>
      <c r="M43" s="76"/>
    </row>
    <row r="44" spans="1:13" ht="14.4" customHeight="1" x14ac:dyDescent="0.3">
      <c r="A44" s="107" t="s">
        <v>99</v>
      </c>
      <c r="B44" s="124"/>
      <c r="C44" s="124"/>
      <c r="D44" s="83" t="str">
        <f t="shared" si="0"/>
        <v/>
      </c>
      <c r="E44" s="84" t="str">
        <f t="shared" si="1"/>
        <v/>
      </c>
      <c r="F44" s="85"/>
      <c r="G44" s="267"/>
      <c r="H44" s="267"/>
      <c r="I44" s="76"/>
      <c r="J44" s="76"/>
      <c r="K44" s="76"/>
      <c r="L44" s="76"/>
      <c r="M44" s="76"/>
    </row>
    <row r="45" spans="1:13" ht="14.4" customHeight="1" thickBot="1" x14ac:dyDescent="0.35">
      <c r="A45" s="108" t="s">
        <v>102</v>
      </c>
      <c r="B45" s="125"/>
      <c r="C45" s="125"/>
      <c r="D45" s="86" t="str">
        <f t="shared" si="0"/>
        <v/>
      </c>
      <c r="E45" s="87" t="str">
        <f t="shared" si="1"/>
        <v/>
      </c>
      <c r="F45" s="88"/>
      <c r="G45" s="267"/>
      <c r="H45" s="267"/>
      <c r="I45" s="76"/>
      <c r="J45" s="76"/>
      <c r="K45" s="76"/>
      <c r="L45" s="76"/>
      <c r="M45" s="76"/>
    </row>
  </sheetData>
  <mergeCells count="2">
    <mergeCell ref="A1:M1"/>
    <mergeCell ref="B31:E31"/>
  </mergeCells>
  <conditionalFormatting sqref="E33:E45">
    <cfRule type="cellIs" dxfId="2" priority="2" operator="greaterThan">
      <formula>1</formula>
    </cfRule>
  </conditionalFormatting>
  <conditionalFormatting sqref="F33:F45">
    <cfRule type="cellIs" dxfId="1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77" fitToHeight="0" orientation="portrait" r:id="rId1"/>
  <headerFooter alignWithMargins="0"/>
  <ignoredErrors>
    <ignoredError sqref="A45" twoDigitTextYear="1"/>
  </ignoredErrors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tabColor theme="0" tint="-0.249977111117893"/>
    <outlinePr summaryRight="0"/>
    <pageSetUpPr fitToPage="1"/>
  </sheetPr>
  <dimension ref="A1:M6"/>
  <sheetViews>
    <sheetView showGridLines="0" showRowColHeaders="0" workbookViewId="0">
      <pane ySplit="5" topLeftCell="A6" activePane="bottomLeft" state="frozen"/>
      <selection sqref="A1:N1"/>
      <selection pane="bottomLeft" sqref="A1:M1"/>
    </sheetView>
  </sheetViews>
  <sheetFormatPr defaultRowHeight="14.4" customHeight="1" outlineLevelCol="1" x14ac:dyDescent="0.3"/>
  <cols>
    <col min="1" max="1" width="43.21875" style="160" customWidth="1" collapsed="1"/>
    <col min="2" max="2" width="7.77734375" style="137" hidden="1" customWidth="1" outlineLevel="1"/>
    <col min="3" max="3" width="7.21875" style="160" hidden="1" customWidth="1"/>
    <col min="4" max="4" width="7.77734375" style="137" customWidth="1"/>
    <col min="5" max="5" width="7.21875" style="160" hidden="1" customWidth="1"/>
    <col min="6" max="6" width="7.77734375" style="137" customWidth="1"/>
    <col min="7" max="7" width="7.77734375" style="243" customWidth="1" collapsed="1"/>
    <col min="8" max="8" width="7.77734375" style="137" hidden="1" customWidth="1" outlineLevel="1"/>
    <col min="9" max="9" width="7.21875" style="160" hidden="1" customWidth="1"/>
    <col min="10" max="10" width="7.77734375" style="137" customWidth="1"/>
    <col min="11" max="11" width="7.21875" style="160" hidden="1" customWidth="1"/>
    <col min="12" max="12" width="7.77734375" style="137" customWidth="1"/>
    <col min="13" max="13" width="7.77734375" style="243" customWidth="1"/>
    <col min="14" max="16384" width="8.88671875" style="160"/>
  </cols>
  <sheetData>
    <row r="1" spans="1:13" ht="18.600000000000001" customHeight="1" thickBot="1" x14ac:dyDescent="0.4">
      <c r="A1" s="392" t="s">
        <v>139</v>
      </c>
      <c r="B1" s="380"/>
      <c r="C1" s="380"/>
      <c r="D1" s="380"/>
      <c r="E1" s="380"/>
      <c r="F1" s="380"/>
      <c r="G1" s="380"/>
      <c r="H1" s="380"/>
      <c r="I1" s="380"/>
      <c r="J1" s="380"/>
      <c r="K1" s="380"/>
      <c r="L1" s="380"/>
      <c r="M1" s="380"/>
    </row>
    <row r="2" spans="1:13" ht="14.4" customHeight="1" thickBot="1" x14ac:dyDescent="0.35">
      <c r="A2" s="272" t="s">
        <v>272</v>
      </c>
      <c r="B2" s="259"/>
      <c r="C2" s="142"/>
      <c r="D2" s="259"/>
      <c r="E2" s="142"/>
      <c r="F2" s="259"/>
      <c r="G2" s="260"/>
      <c r="H2" s="259"/>
      <c r="I2" s="142"/>
      <c r="J2" s="259"/>
      <c r="K2" s="142"/>
      <c r="L2" s="259"/>
      <c r="M2" s="260"/>
    </row>
    <row r="3" spans="1:13" ht="14.4" customHeight="1" thickBot="1" x14ac:dyDescent="0.35">
      <c r="A3" s="253" t="s">
        <v>140</v>
      </c>
      <c r="B3" s="254">
        <f>SUBTOTAL(9,B6:B1048576)</f>
        <v>0</v>
      </c>
      <c r="C3" s="255">
        <f t="shared" ref="C3:L3" si="0">SUBTOTAL(9,C6:C1048576)</f>
        <v>0</v>
      </c>
      <c r="D3" s="255">
        <f t="shared" si="0"/>
        <v>0</v>
      </c>
      <c r="E3" s="255">
        <f t="shared" si="0"/>
        <v>0</v>
      </c>
      <c r="F3" s="255">
        <f t="shared" si="0"/>
        <v>0</v>
      </c>
      <c r="G3" s="258" t="str">
        <f>IF(D3&lt;&gt;0,F3/D3,"")</f>
        <v/>
      </c>
      <c r="H3" s="254">
        <f t="shared" si="0"/>
        <v>-212275.34999999998</v>
      </c>
      <c r="I3" s="255">
        <f t="shared" si="0"/>
        <v>-884.55433786148808</v>
      </c>
      <c r="J3" s="255">
        <f t="shared" si="0"/>
        <v>239.98000000000008</v>
      </c>
      <c r="K3" s="255">
        <f t="shared" si="0"/>
        <v>1</v>
      </c>
      <c r="L3" s="255">
        <f t="shared" si="0"/>
        <v>-292.39</v>
      </c>
      <c r="M3" s="256">
        <f>IF(J3&lt;&gt;0,L3/J3,"")</f>
        <v>-1.2183931994332857</v>
      </c>
    </row>
    <row r="4" spans="1:13" ht="14.4" customHeight="1" x14ac:dyDescent="0.3">
      <c r="A4" s="478" t="s">
        <v>103</v>
      </c>
      <c r="B4" s="456" t="s">
        <v>108</v>
      </c>
      <c r="C4" s="457"/>
      <c r="D4" s="457"/>
      <c r="E4" s="457"/>
      <c r="F4" s="457"/>
      <c r="G4" s="459"/>
      <c r="H4" s="456" t="s">
        <v>109</v>
      </c>
      <c r="I4" s="457"/>
      <c r="J4" s="457"/>
      <c r="K4" s="457"/>
      <c r="L4" s="457"/>
      <c r="M4" s="459"/>
    </row>
    <row r="5" spans="1:13" s="241" customFormat="1" ht="14.4" customHeight="1" thickBot="1" x14ac:dyDescent="0.35">
      <c r="A5" s="668"/>
      <c r="B5" s="669">
        <v>2015</v>
      </c>
      <c r="C5" s="670"/>
      <c r="D5" s="670">
        <v>2016</v>
      </c>
      <c r="E5" s="670"/>
      <c r="F5" s="670">
        <v>2017</v>
      </c>
      <c r="G5" s="662" t="s">
        <v>2</v>
      </c>
      <c r="H5" s="669">
        <v>2015</v>
      </c>
      <c r="I5" s="670"/>
      <c r="J5" s="670">
        <v>2016</v>
      </c>
      <c r="K5" s="670"/>
      <c r="L5" s="670">
        <v>2017</v>
      </c>
      <c r="M5" s="662" t="s">
        <v>2</v>
      </c>
    </row>
    <row r="6" spans="1:13" ht="14.4" customHeight="1" thickBot="1" x14ac:dyDescent="0.35">
      <c r="A6" s="673" t="s">
        <v>704</v>
      </c>
      <c r="B6" s="671"/>
      <c r="C6" s="672"/>
      <c r="D6" s="671"/>
      <c r="E6" s="672"/>
      <c r="F6" s="671"/>
      <c r="G6" s="326"/>
      <c r="H6" s="671">
        <v>-212275.34999999998</v>
      </c>
      <c r="I6" s="672">
        <v>-884.55433786148808</v>
      </c>
      <c r="J6" s="671">
        <v>239.98000000000008</v>
      </c>
      <c r="K6" s="672">
        <v>1</v>
      </c>
      <c r="L6" s="671">
        <v>-292.39</v>
      </c>
      <c r="M6" s="327">
        <v>-1.2183931994332857</v>
      </c>
    </row>
  </sheetData>
  <mergeCells count="4">
    <mergeCell ref="A4:A5"/>
    <mergeCell ref="B4:G4"/>
    <mergeCell ref="H4:M4"/>
    <mergeCell ref="A1:M1"/>
  </mergeCells>
  <conditionalFormatting sqref="F6:F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{B0D7810C-1ECB-49F3-AEA4-0F83D5AE3D8E}</x14:id>
        </ext>
      </extLst>
    </cfRule>
  </conditionalFormatting>
  <conditionalFormatting sqref="L6:L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{62A185C8-0356-41DC-9157-C12418624882}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80" fitToHeight="0" orientation="portrait" r:id="rId1"/>
  <ignoredErrors>
    <ignoredError sqref="B3 D3 F3 H3 J3 L3" formulaRange="1"/>
    <ignoredError sqref="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0D7810C-1ECB-49F3-AEA4-0F83D5AE3D8E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62A185C8-0356-41DC-9157-C1241862488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</x14:conditionalFormattings>
    </ext>
  </extLst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tabColor theme="0" tint="-0.249977111117893"/>
    <outlinePr summaryRight="0"/>
    <pageSetUpPr fitToPage="1"/>
  </sheetPr>
  <dimension ref="A1:Q31"/>
  <sheetViews>
    <sheetView showGridLines="0" showRowColHeaders="0" workbookViewId="0">
      <pane ySplit="5" topLeftCell="A6" activePane="bottomLeft" state="frozen"/>
      <selection sqref="A1:N1"/>
      <selection pane="bottomLeft" sqref="A1:Q1"/>
    </sheetView>
  </sheetViews>
  <sheetFormatPr defaultRowHeight="14.4" customHeight="1" outlineLevelCol="1" x14ac:dyDescent="0.3"/>
  <cols>
    <col min="1" max="1" width="3" style="160" bestFit="1" customWidth="1"/>
    <col min="2" max="2" width="8.6640625" style="160" bestFit="1" customWidth="1"/>
    <col min="3" max="3" width="2.109375" style="160" bestFit="1" customWidth="1"/>
    <col min="4" max="4" width="8" style="160" bestFit="1" customWidth="1"/>
    <col min="5" max="5" width="52.88671875" style="160" bestFit="1" customWidth="1" collapsed="1"/>
    <col min="6" max="7" width="11.109375" style="240" hidden="1" customWidth="1" outlineLevel="1"/>
    <col min="8" max="9" width="9.33203125" style="240" hidden="1" customWidth="1"/>
    <col min="10" max="11" width="11.109375" style="240" customWidth="1"/>
    <col min="12" max="13" width="9.33203125" style="240" hidden="1" customWidth="1"/>
    <col min="14" max="15" width="11.109375" style="240" customWidth="1"/>
    <col min="16" max="16" width="11.109375" style="243" customWidth="1"/>
    <col min="17" max="17" width="11.109375" style="240" customWidth="1"/>
    <col min="18" max="16384" width="8.88671875" style="160"/>
  </cols>
  <sheetData>
    <row r="1" spans="1:17" ht="18.600000000000001" customHeight="1" thickBot="1" x14ac:dyDescent="0.4">
      <c r="A1" s="392" t="s">
        <v>2819</v>
      </c>
      <c r="B1" s="380"/>
      <c r="C1" s="380"/>
      <c r="D1" s="380"/>
      <c r="E1" s="380"/>
      <c r="F1" s="380"/>
      <c r="G1" s="380"/>
      <c r="H1" s="380"/>
      <c r="I1" s="380"/>
      <c r="J1" s="380"/>
      <c r="K1" s="380"/>
      <c r="L1" s="380"/>
      <c r="M1" s="380"/>
      <c r="N1" s="380"/>
      <c r="O1" s="380"/>
      <c r="P1" s="380"/>
      <c r="Q1" s="380"/>
    </row>
    <row r="2" spans="1:17" ht="14.4" customHeight="1" thickBot="1" x14ac:dyDescent="0.35">
      <c r="A2" s="272" t="s">
        <v>272</v>
      </c>
      <c r="B2" s="142"/>
      <c r="C2" s="142"/>
      <c r="D2" s="142"/>
      <c r="E2" s="142"/>
      <c r="F2" s="263"/>
      <c r="G2" s="263"/>
      <c r="H2" s="263"/>
      <c r="I2" s="263"/>
      <c r="J2" s="263"/>
      <c r="K2" s="263"/>
      <c r="L2" s="263"/>
      <c r="M2" s="263"/>
      <c r="N2" s="263"/>
      <c r="O2" s="263"/>
      <c r="P2" s="260"/>
      <c r="Q2" s="263"/>
    </row>
    <row r="3" spans="1:17" ht="14.4" customHeight="1" thickBot="1" x14ac:dyDescent="0.35">
      <c r="E3" s="100" t="s">
        <v>140</v>
      </c>
      <c r="F3" s="131">
        <f t="shared" ref="F3:O3" si="0">SUBTOTAL(9,F6:F1048576)</f>
        <v>-28.8</v>
      </c>
      <c r="G3" s="135">
        <f t="shared" si="0"/>
        <v>-212275.35</v>
      </c>
      <c r="H3" s="136"/>
      <c r="I3" s="136"/>
      <c r="J3" s="131">
        <f t="shared" si="0"/>
        <v>0.02</v>
      </c>
      <c r="K3" s="135">
        <f t="shared" si="0"/>
        <v>239.98000000000002</v>
      </c>
      <c r="L3" s="136"/>
      <c r="M3" s="136"/>
      <c r="N3" s="131">
        <f t="shared" si="0"/>
        <v>-0.15000000000000002</v>
      </c>
      <c r="O3" s="135">
        <f t="shared" si="0"/>
        <v>-292.39</v>
      </c>
      <c r="P3" s="111">
        <f>IF(K3=0,"",O3/K3)</f>
        <v>-1.2183931994332859</v>
      </c>
      <c r="Q3" s="133">
        <f>IF(N3=0,"",O3/N3)</f>
        <v>1949.2666666666662</v>
      </c>
    </row>
    <row r="4" spans="1:17" ht="14.4" customHeight="1" x14ac:dyDescent="0.3">
      <c r="A4" s="464" t="s">
        <v>70</v>
      </c>
      <c r="B4" s="462" t="s">
        <v>104</v>
      </c>
      <c r="C4" s="464" t="s">
        <v>105</v>
      </c>
      <c r="D4" s="473" t="s">
        <v>77</v>
      </c>
      <c r="E4" s="465" t="s">
        <v>11</v>
      </c>
      <c r="F4" s="471">
        <v>2015</v>
      </c>
      <c r="G4" s="472"/>
      <c r="H4" s="134"/>
      <c r="I4" s="134"/>
      <c r="J4" s="471">
        <v>2016</v>
      </c>
      <c r="K4" s="472"/>
      <c r="L4" s="134"/>
      <c r="M4" s="134"/>
      <c r="N4" s="471">
        <v>2017</v>
      </c>
      <c r="O4" s="472"/>
      <c r="P4" s="474" t="s">
        <v>2</v>
      </c>
      <c r="Q4" s="463" t="s">
        <v>107</v>
      </c>
    </row>
    <row r="5" spans="1:17" ht="14.4" customHeight="1" thickBot="1" x14ac:dyDescent="0.35">
      <c r="A5" s="653"/>
      <c r="B5" s="651"/>
      <c r="C5" s="653"/>
      <c r="D5" s="663"/>
      <c r="E5" s="655"/>
      <c r="F5" s="664" t="s">
        <v>78</v>
      </c>
      <c r="G5" s="665" t="s">
        <v>14</v>
      </c>
      <c r="H5" s="666"/>
      <c r="I5" s="666"/>
      <c r="J5" s="664" t="s">
        <v>78</v>
      </c>
      <c r="K5" s="665" t="s">
        <v>14</v>
      </c>
      <c r="L5" s="666"/>
      <c r="M5" s="666"/>
      <c r="N5" s="664" t="s">
        <v>78</v>
      </c>
      <c r="O5" s="665" t="s">
        <v>14</v>
      </c>
      <c r="P5" s="667"/>
      <c r="Q5" s="660"/>
    </row>
    <row r="6" spans="1:17" ht="14.4" customHeight="1" x14ac:dyDescent="0.3">
      <c r="A6" s="602" t="s">
        <v>498</v>
      </c>
      <c r="B6" s="603" t="s">
        <v>2194</v>
      </c>
      <c r="C6" s="603" t="s">
        <v>2164</v>
      </c>
      <c r="D6" s="603" t="s">
        <v>2198</v>
      </c>
      <c r="E6" s="603" t="s">
        <v>633</v>
      </c>
      <c r="F6" s="147">
        <v>-0.1</v>
      </c>
      <c r="G6" s="147">
        <v>-494.39</v>
      </c>
      <c r="H6" s="147"/>
      <c r="I6" s="147">
        <v>4943.8999999999996</v>
      </c>
      <c r="J6" s="147"/>
      <c r="K6" s="147"/>
      <c r="L6" s="147"/>
      <c r="M6" s="147"/>
      <c r="N6" s="147"/>
      <c r="O6" s="147"/>
      <c r="P6" s="608"/>
      <c r="Q6" s="616"/>
    </row>
    <row r="7" spans="1:17" ht="14.4" customHeight="1" x14ac:dyDescent="0.3">
      <c r="A7" s="525" t="s">
        <v>498</v>
      </c>
      <c r="B7" s="526" t="s">
        <v>2194</v>
      </c>
      <c r="C7" s="526" t="s">
        <v>2164</v>
      </c>
      <c r="D7" s="526" t="s">
        <v>2200</v>
      </c>
      <c r="E7" s="526" t="s">
        <v>633</v>
      </c>
      <c r="F7" s="530">
        <v>-0.43999999999999995</v>
      </c>
      <c r="G7" s="530">
        <v>-4350.67</v>
      </c>
      <c r="H7" s="530"/>
      <c r="I7" s="530">
        <v>9887.8863636363658</v>
      </c>
      <c r="J7" s="530"/>
      <c r="K7" s="530"/>
      <c r="L7" s="530"/>
      <c r="M7" s="530"/>
      <c r="N7" s="530"/>
      <c r="O7" s="530"/>
      <c r="P7" s="544"/>
      <c r="Q7" s="531"/>
    </row>
    <row r="8" spans="1:17" ht="14.4" customHeight="1" x14ac:dyDescent="0.3">
      <c r="A8" s="525" t="s">
        <v>498</v>
      </c>
      <c r="B8" s="526" t="s">
        <v>2194</v>
      </c>
      <c r="C8" s="526" t="s">
        <v>2164</v>
      </c>
      <c r="D8" s="526" t="s">
        <v>2585</v>
      </c>
      <c r="E8" s="526" t="s">
        <v>2586</v>
      </c>
      <c r="F8" s="530">
        <v>-1</v>
      </c>
      <c r="G8" s="530">
        <v>-398.2</v>
      </c>
      <c r="H8" s="530"/>
      <c r="I8" s="530">
        <v>398.2</v>
      </c>
      <c r="J8" s="530"/>
      <c r="K8" s="530"/>
      <c r="L8" s="530"/>
      <c r="M8" s="530"/>
      <c r="N8" s="530"/>
      <c r="O8" s="530"/>
      <c r="P8" s="544"/>
      <c r="Q8" s="531"/>
    </row>
    <row r="9" spans="1:17" ht="14.4" customHeight="1" x14ac:dyDescent="0.3">
      <c r="A9" s="525" t="s">
        <v>498</v>
      </c>
      <c r="B9" s="526" t="s">
        <v>2194</v>
      </c>
      <c r="C9" s="526" t="s">
        <v>2164</v>
      </c>
      <c r="D9" s="526" t="s">
        <v>2207</v>
      </c>
      <c r="E9" s="526" t="s">
        <v>607</v>
      </c>
      <c r="F9" s="530"/>
      <c r="G9" s="530"/>
      <c r="H9" s="530"/>
      <c r="I9" s="530"/>
      <c r="J9" s="530">
        <v>-0.05</v>
      </c>
      <c r="K9" s="530">
        <v>-442.7</v>
      </c>
      <c r="L9" s="530">
        <v>1</v>
      </c>
      <c r="M9" s="530">
        <v>8854</v>
      </c>
      <c r="N9" s="530"/>
      <c r="O9" s="530"/>
      <c r="P9" s="544"/>
      <c r="Q9" s="531"/>
    </row>
    <row r="10" spans="1:17" ht="14.4" customHeight="1" x14ac:dyDescent="0.3">
      <c r="A10" s="525" t="s">
        <v>498</v>
      </c>
      <c r="B10" s="526" t="s">
        <v>2194</v>
      </c>
      <c r="C10" s="526" t="s">
        <v>2164</v>
      </c>
      <c r="D10" s="526" t="s">
        <v>2208</v>
      </c>
      <c r="E10" s="526" t="s">
        <v>675</v>
      </c>
      <c r="F10" s="530"/>
      <c r="G10" s="530"/>
      <c r="H10" s="530"/>
      <c r="I10" s="530"/>
      <c r="J10" s="530"/>
      <c r="K10" s="530"/>
      <c r="L10" s="530"/>
      <c r="M10" s="530"/>
      <c r="N10" s="530">
        <v>-0.15000000000000002</v>
      </c>
      <c r="O10" s="530">
        <v>-292.39</v>
      </c>
      <c r="P10" s="544"/>
      <c r="Q10" s="531">
        <v>1949.2666666666662</v>
      </c>
    </row>
    <row r="11" spans="1:17" ht="14.4" customHeight="1" x14ac:dyDescent="0.3">
      <c r="A11" s="525" t="s">
        <v>498</v>
      </c>
      <c r="B11" s="526" t="s">
        <v>2194</v>
      </c>
      <c r="C11" s="526" t="s">
        <v>2164</v>
      </c>
      <c r="D11" s="526" t="s">
        <v>2209</v>
      </c>
      <c r="E11" s="526" t="s">
        <v>607</v>
      </c>
      <c r="F11" s="530">
        <v>-0.25</v>
      </c>
      <c r="G11" s="530">
        <v>-442.7</v>
      </c>
      <c r="H11" s="530"/>
      <c r="I11" s="530">
        <v>1770.8</v>
      </c>
      <c r="J11" s="530"/>
      <c r="K11" s="530"/>
      <c r="L11" s="530"/>
      <c r="M11" s="530"/>
      <c r="N11" s="530"/>
      <c r="O11" s="530"/>
      <c r="P11" s="544"/>
      <c r="Q11" s="531"/>
    </row>
    <row r="12" spans="1:17" ht="14.4" customHeight="1" x14ac:dyDescent="0.3">
      <c r="A12" s="525" t="s">
        <v>498</v>
      </c>
      <c r="B12" s="526" t="s">
        <v>2194</v>
      </c>
      <c r="C12" s="526" t="s">
        <v>2164</v>
      </c>
      <c r="D12" s="526" t="s">
        <v>2211</v>
      </c>
      <c r="E12" s="526" t="s">
        <v>601</v>
      </c>
      <c r="F12" s="530"/>
      <c r="G12" s="530"/>
      <c r="H12" s="530"/>
      <c r="I12" s="530"/>
      <c r="J12" s="530">
        <v>0.05</v>
      </c>
      <c r="K12" s="530">
        <v>45.19</v>
      </c>
      <c r="L12" s="530">
        <v>1</v>
      </c>
      <c r="M12" s="530">
        <v>903.8</v>
      </c>
      <c r="N12" s="530"/>
      <c r="O12" s="530"/>
      <c r="P12" s="544"/>
      <c r="Q12" s="531"/>
    </row>
    <row r="13" spans="1:17" ht="14.4" customHeight="1" x14ac:dyDescent="0.3">
      <c r="A13" s="525" t="s">
        <v>498</v>
      </c>
      <c r="B13" s="526" t="s">
        <v>2194</v>
      </c>
      <c r="C13" s="526" t="s">
        <v>2164</v>
      </c>
      <c r="D13" s="526" t="s">
        <v>2212</v>
      </c>
      <c r="E13" s="526" t="s">
        <v>607</v>
      </c>
      <c r="F13" s="530">
        <v>-0.01</v>
      </c>
      <c r="G13" s="530">
        <v>-460.41</v>
      </c>
      <c r="H13" s="530">
        <v>-0.72222309369558746</v>
      </c>
      <c r="I13" s="530">
        <v>46041</v>
      </c>
      <c r="J13" s="530">
        <v>0.02</v>
      </c>
      <c r="K13" s="530">
        <v>637.49</v>
      </c>
      <c r="L13" s="530">
        <v>1</v>
      </c>
      <c r="M13" s="530">
        <v>31874.5</v>
      </c>
      <c r="N13" s="530"/>
      <c r="O13" s="530"/>
      <c r="P13" s="544"/>
      <c r="Q13" s="531"/>
    </row>
    <row r="14" spans="1:17" ht="14.4" customHeight="1" x14ac:dyDescent="0.3">
      <c r="A14" s="525" t="s">
        <v>498</v>
      </c>
      <c r="B14" s="526" t="s">
        <v>2194</v>
      </c>
      <c r="C14" s="526" t="s">
        <v>2166</v>
      </c>
      <c r="D14" s="526" t="s">
        <v>2385</v>
      </c>
      <c r="E14" s="526" t="s">
        <v>2386</v>
      </c>
      <c r="F14" s="530">
        <v>-1</v>
      </c>
      <c r="G14" s="530">
        <v>-972.32</v>
      </c>
      <c r="H14" s="530"/>
      <c r="I14" s="530">
        <v>972.32</v>
      </c>
      <c r="J14" s="530"/>
      <c r="K14" s="530"/>
      <c r="L14" s="530"/>
      <c r="M14" s="530"/>
      <c r="N14" s="530"/>
      <c r="O14" s="530"/>
      <c r="P14" s="544"/>
      <c r="Q14" s="531"/>
    </row>
    <row r="15" spans="1:17" ht="14.4" customHeight="1" x14ac:dyDescent="0.3">
      <c r="A15" s="525" t="s">
        <v>498</v>
      </c>
      <c r="B15" s="526" t="s">
        <v>2194</v>
      </c>
      <c r="C15" s="526" t="s">
        <v>2166</v>
      </c>
      <c r="D15" s="526" t="s">
        <v>2388</v>
      </c>
      <c r="E15" s="526" t="s">
        <v>2386</v>
      </c>
      <c r="F15" s="530">
        <v>-4</v>
      </c>
      <c r="G15" s="530">
        <v>-6829.24</v>
      </c>
      <c r="H15" s="530"/>
      <c r="I15" s="530">
        <v>1707.31</v>
      </c>
      <c r="J15" s="530"/>
      <c r="K15" s="530"/>
      <c r="L15" s="530"/>
      <c r="M15" s="530"/>
      <c r="N15" s="530"/>
      <c r="O15" s="530"/>
      <c r="P15" s="544"/>
      <c r="Q15" s="531"/>
    </row>
    <row r="16" spans="1:17" ht="14.4" customHeight="1" x14ac:dyDescent="0.3">
      <c r="A16" s="525" t="s">
        <v>498</v>
      </c>
      <c r="B16" s="526" t="s">
        <v>2194</v>
      </c>
      <c r="C16" s="526" t="s">
        <v>2166</v>
      </c>
      <c r="D16" s="526" t="s">
        <v>2390</v>
      </c>
      <c r="E16" s="526" t="s">
        <v>2391</v>
      </c>
      <c r="F16" s="530">
        <v>-1</v>
      </c>
      <c r="G16" s="530">
        <v>-1932.09</v>
      </c>
      <c r="H16" s="530"/>
      <c r="I16" s="530">
        <v>1932.09</v>
      </c>
      <c r="J16" s="530"/>
      <c r="K16" s="530"/>
      <c r="L16" s="530"/>
      <c r="M16" s="530"/>
      <c r="N16" s="530"/>
      <c r="O16" s="530"/>
      <c r="P16" s="544"/>
      <c r="Q16" s="531"/>
    </row>
    <row r="17" spans="1:17" ht="14.4" customHeight="1" x14ac:dyDescent="0.3">
      <c r="A17" s="525" t="s">
        <v>498</v>
      </c>
      <c r="B17" s="526" t="s">
        <v>2194</v>
      </c>
      <c r="C17" s="526" t="s">
        <v>2166</v>
      </c>
      <c r="D17" s="526" t="s">
        <v>2394</v>
      </c>
      <c r="E17" s="526" t="s">
        <v>2393</v>
      </c>
      <c r="F17" s="530">
        <v>-3</v>
      </c>
      <c r="G17" s="530">
        <v>-6425.5499999999993</v>
      </c>
      <c r="H17" s="530"/>
      <c r="I17" s="530">
        <v>2141.85</v>
      </c>
      <c r="J17" s="530"/>
      <c r="K17" s="530"/>
      <c r="L17" s="530"/>
      <c r="M17" s="530"/>
      <c r="N17" s="530"/>
      <c r="O17" s="530"/>
      <c r="P17" s="544"/>
      <c r="Q17" s="531"/>
    </row>
    <row r="18" spans="1:17" ht="14.4" customHeight="1" x14ac:dyDescent="0.3">
      <c r="A18" s="525" t="s">
        <v>498</v>
      </c>
      <c r="B18" s="526" t="s">
        <v>2194</v>
      </c>
      <c r="C18" s="526" t="s">
        <v>2166</v>
      </c>
      <c r="D18" s="526" t="s">
        <v>2407</v>
      </c>
      <c r="E18" s="526" t="s">
        <v>2408</v>
      </c>
      <c r="F18" s="530">
        <v>-2</v>
      </c>
      <c r="G18" s="530">
        <v>-8275.7800000000007</v>
      </c>
      <c r="H18" s="530"/>
      <c r="I18" s="530">
        <v>4137.8900000000003</v>
      </c>
      <c r="J18" s="530"/>
      <c r="K18" s="530"/>
      <c r="L18" s="530"/>
      <c r="M18" s="530"/>
      <c r="N18" s="530"/>
      <c r="O18" s="530"/>
      <c r="P18" s="544"/>
      <c r="Q18" s="531"/>
    </row>
    <row r="19" spans="1:17" ht="14.4" customHeight="1" x14ac:dyDescent="0.3">
      <c r="A19" s="525" t="s">
        <v>498</v>
      </c>
      <c r="B19" s="526" t="s">
        <v>2194</v>
      </c>
      <c r="C19" s="526" t="s">
        <v>2166</v>
      </c>
      <c r="D19" s="526" t="s">
        <v>2409</v>
      </c>
      <c r="E19" s="526" t="s">
        <v>2410</v>
      </c>
      <c r="F19" s="530">
        <v>-2</v>
      </c>
      <c r="G19" s="530">
        <v>-2247.46</v>
      </c>
      <c r="H19" s="530"/>
      <c r="I19" s="530">
        <v>1123.73</v>
      </c>
      <c r="J19" s="530"/>
      <c r="K19" s="530"/>
      <c r="L19" s="530"/>
      <c r="M19" s="530"/>
      <c r="N19" s="530"/>
      <c r="O19" s="530"/>
      <c r="P19" s="544"/>
      <c r="Q19" s="531"/>
    </row>
    <row r="20" spans="1:17" ht="14.4" customHeight="1" x14ac:dyDescent="0.3">
      <c r="A20" s="525" t="s">
        <v>498</v>
      </c>
      <c r="B20" s="526" t="s">
        <v>2194</v>
      </c>
      <c r="C20" s="526" t="s">
        <v>2166</v>
      </c>
      <c r="D20" s="526" t="s">
        <v>2411</v>
      </c>
      <c r="E20" s="526" t="s">
        <v>2412</v>
      </c>
      <c r="F20" s="530">
        <v>-1</v>
      </c>
      <c r="G20" s="530">
        <v>-17073.05</v>
      </c>
      <c r="H20" s="530"/>
      <c r="I20" s="530">
        <v>17073.05</v>
      </c>
      <c r="J20" s="530"/>
      <c r="K20" s="530"/>
      <c r="L20" s="530"/>
      <c r="M20" s="530"/>
      <c r="N20" s="530"/>
      <c r="O20" s="530"/>
      <c r="P20" s="544"/>
      <c r="Q20" s="531"/>
    </row>
    <row r="21" spans="1:17" ht="14.4" customHeight="1" x14ac:dyDescent="0.3">
      <c r="A21" s="525" t="s">
        <v>498</v>
      </c>
      <c r="B21" s="526" t="s">
        <v>2194</v>
      </c>
      <c r="C21" s="526" t="s">
        <v>2166</v>
      </c>
      <c r="D21" s="526" t="s">
        <v>2413</v>
      </c>
      <c r="E21" s="526" t="s">
        <v>2414</v>
      </c>
      <c r="F21" s="530">
        <v>-1</v>
      </c>
      <c r="G21" s="530">
        <v>-1002.8</v>
      </c>
      <c r="H21" s="530"/>
      <c r="I21" s="530">
        <v>1002.8</v>
      </c>
      <c r="J21" s="530"/>
      <c r="K21" s="530"/>
      <c r="L21" s="530"/>
      <c r="M21" s="530"/>
      <c r="N21" s="530"/>
      <c r="O21" s="530"/>
      <c r="P21" s="544"/>
      <c r="Q21" s="531"/>
    </row>
    <row r="22" spans="1:17" ht="14.4" customHeight="1" x14ac:dyDescent="0.3">
      <c r="A22" s="525" t="s">
        <v>498</v>
      </c>
      <c r="B22" s="526" t="s">
        <v>2194</v>
      </c>
      <c r="C22" s="526" t="s">
        <v>2166</v>
      </c>
      <c r="D22" s="526" t="s">
        <v>2425</v>
      </c>
      <c r="E22" s="526" t="s">
        <v>2426</v>
      </c>
      <c r="F22" s="530">
        <v>-1</v>
      </c>
      <c r="G22" s="530">
        <v>-5259.23</v>
      </c>
      <c r="H22" s="530"/>
      <c r="I22" s="530">
        <v>5259.23</v>
      </c>
      <c r="J22" s="530"/>
      <c r="K22" s="530"/>
      <c r="L22" s="530"/>
      <c r="M22" s="530"/>
      <c r="N22" s="530"/>
      <c r="O22" s="530"/>
      <c r="P22" s="544"/>
      <c r="Q22" s="531"/>
    </row>
    <row r="23" spans="1:17" ht="14.4" customHeight="1" x14ac:dyDescent="0.3">
      <c r="A23" s="525" t="s">
        <v>498</v>
      </c>
      <c r="B23" s="526" t="s">
        <v>2194</v>
      </c>
      <c r="C23" s="526" t="s">
        <v>2166</v>
      </c>
      <c r="D23" s="526" t="s">
        <v>2437</v>
      </c>
      <c r="E23" s="526" t="s">
        <v>2436</v>
      </c>
      <c r="F23" s="530">
        <v>-1</v>
      </c>
      <c r="G23" s="530">
        <v>-888.06</v>
      </c>
      <c r="H23" s="530"/>
      <c r="I23" s="530">
        <v>888.06</v>
      </c>
      <c r="J23" s="530"/>
      <c r="K23" s="530"/>
      <c r="L23" s="530"/>
      <c r="M23" s="530"/>
      <c r="N23" s="530"/>
      <c r="O23" s="530"/>
      <c r="P23" s="544"/>
      <c r="Q23" s="531"/>
    </row>
    <row r="24" spans="1:17" ht="14.4" customHeight="1" x14ac:dyDescent="0.3">
      <c r="A24" s="525" t="s">
        <v>498</v>
      </c>
      <c r="B24" s="526" t="s">
        <v>2194</v>
      </c>
      <c r="C24" s="526" t="s">
        <v>2166</v>
      </c>
      <c r="D24" s="526" t="s">
        <v>2442</v>
      </c>
      <c r="E24" s="526" t="s">
        <v>2443</v>
      </c>
      <c r="F24" s="530">
        <v>-1</v>
      </c>
      <c r="G24" s="530">
        <v>-1312.14</v>
      </c>
      <c r="H24" s="530"/>
      <c r="I24" s="530">
        <v>1312.14</v>
      </c>
      <c r="J24" s="530"/>
      <c r="K24" s="530"/>
      <c r="L24" s="530"/>
      <c r="M24" s="530"/>
      <c r="N24" s="530"/>
      <c r="O24" s="530"/>
      <c r="P24" s="544"/>
      <c r="Q24" s="531"/>
    </row>
    <row r="25" spans="1:17" ht="14.4" customHeight="1" x14ac:dyDescent="0.3">
      <c r="A25" s="525" t="s">
        <v>498</v>
      </c>
      <c r="B25" s="526" t="s">
        <v>2194</v>
      </c>
      <c r="C25" s="526" t="s">
        <v>2166</v>
      </c>
      <c r="D25" s="526" t="s">
        <v>2446</v>
      </c>
      <c r="E25" s="526" t="s">
        <v>2447</v>
      </c>
      <c r="F25" s="530">
        <v>-1</v>
      </c>
      <c r="G25" s="530">
        <v>-1146.33</v>
      </c>
      <c r="H25" s="530"/>
      <c r="I25" s="530">
        <v>1146.33</v>
      </c>
      <c r="J25" s="530"/>
      <c r="K25" s="530"/>
      <c r="L25" s="530"/>
      <c r="M25" s="530"/>
      <c r="N25" s="530"/>
      <c r="O25" s="530"/>
      <c r="P25" s="544"/>
      <c r="Q25" s="531"/>
    </row>
    <row r="26" spans="1:17" ht="14.4" customHeight="1" x14ac:dyDescent="0.3">
      <c r="A26" s="525" t="s">
        <v>498</v>
      </c>
      <c r="B26" s="526" t="s">
        <v>2194</v>
      </c>
      <c r="C26" s="526" t="s">
        <v>2166</v>
      </c>
      <c r="D26" s="526" t="s">
        <v>2448</v>
      </c>
      <c r="E26" s="526" t="s">
        <v>2449</v>
      </c>
      <c r="F26" s="530">
        <v>-2</v>
      </c>
      <c r="G26" s="530">
        <v>-718.2</v>
      </c>
      <c r="H26" s="530"/>
      <c r="I26" s="530">
        <v>359.1</v>
      </c>
      <c r="J26" s="530"/>
      <c r="K26" s="530"/>
      <c r="L26" s="530"/>
      <c r="M26" s="530"/>
      <c r="N26" s="530"/>
      <c r="O26" s="530"/>
      <c r="P26" s="544"/>
      <c r="Q26" s="531"/>
    </row>
    <row r="27" spans="1:17" ht="14.4" customHeight="1" x14ac:dyDescent="0.3">
      <c r="A27" s="525" t="s">
        <v>498</v>
      </c>
      <c r="B27" s="526" t="s">
        <v>2194</v>
      </c>
      <c r="C27" s="526" t="s">
        <v>2166</v>
      </c>
      <c r="D27" s="526" t="s">
        <v>2450</v>
      </c>
      <c r="E27" s="526" t="s">
        <v>2451</v>
      </c>
      <c r="F27" s="530">
        <v>-2</v>
      </c>
      <c r="G27" s="530">
        <v>-33663.379999999997</v>
      </c>
      <c r="H27" s="530"/>
      <c r="I27" s="530">
        <v>16831.689999999999</v>
      </c>
      <c r="J27" s="530"/>
      <c r="K27" s="530"/>
      <c r="L27" s="530"/>
      <c r="M27" s="530"/>
      <c r="N27" s="530"/>
      <c r="O27" s="530"/>
      <c r="P27" s="544"/>
      <c r="Q27" s="531"/>
    </row>
    <row r="28" spans="1:17" ht="14.4" customHeight="1" x14ac:dyDescent="0.3">
      <c r="A28" s="525" t="s">
        <v>498</v>
      </c>
      <c r="B28" s="526" t="s">
        <v>2194</v>
      </c>
      <c r="C28" s="526" t="s">
        <v>2166</v>
      </c>
      <c r="D28" s="526" t="s">
        <v>2456</v>
      </c>
      <c r="E28" s="526" t="s">
        <v>2457</v>
      </c>
      <c r="F28" s="530">
        <v>-1</v>
      </c>
      <c r="G28" s="530">
        <v>-6587.13</v>
      </c>
      <c r="H28" s="530"/>
      <c r="I28" s="530">
        <v>6587.13</v>
      </c>
      <c r="J28" s="530"/>
      <c r="K28" s="530"/>
      <c r="L28" s="530"/>
      <c r="M28" s="530"/>
      <c r="N28" s="530"/>
      <c r="O28" s="530"/>
      <c r="P28" s="544"/>
      <c r="Q28" s="531"/>
    </row>
    <row r="29" spans="1:17" ht="14.4" customHeight="1" x14ac:dyDescent="0.3">
      <c r="A29" s="525" t="s">
        <v>498</v>
      </c>
      <c r="B29" s="526" t="s">
        <v>2194</v>
      </c>
      <c r="C29" s="526" t="s">
        <v>2166</v>
      </c>
      <c r="D29" s="526" t="s">
        <v>2458</v>
      </c>
      <c r="E29" s="526" t="s">
        <v>2459</v>
      </c>
      <c r="F29" s="530">
        <v>-1</v>
      </c>
      <c r="G29" s="530">
        <v>-80936.399999999994</v>
      </c>
      <c r="H29" s="530"/>
      <c r="I29" s="530">
        <v>80936.399999999994</v>
      </c>
      <c r="J29" s="530"/>
      <c r="K29" s="530"/>
      <c r="L29" s="530"/>
      <c r="M29" s="530"/>
      <c r="N29" s="530"/>
      <c r="O29" s="530"/>
      <c r="P29" s="544"/>
      <c r="Q29" s="531"/>
    </row>
    <row r="30" spans="1:17" ht="14.4" customHeight="1" x14ac:dyDescent="0.3">
      <c r="A30" s="525" t="s">
        <v>498</v>
      </c>
      <c r="B30" s="526" t="s">
        <v>2194</v>
      </c>
      <c r="C30" s="526" t="s">
        <v>2166</v>
      </c>
      <c r="D30" s="526" t="s">
        <v>2636</v>
      </c>
      <c r="E30" s="526" t="s">
        <v>2637</v>
      </c>
      <c r="F30" s="530">
        <v>-1</v>
      </c>
      <c r="G30" s="530">
        <v>-26499.82</v>
      </c>
      <c r="H30" s="530"/>
      <c r="I30" s="530">
        <v>26499.82</v>
      </c>
      <c r="J30" s="530"/>
      <c r="K30" s="530"/>
      <c r="L30" s="530"/>
      <c r="M30" s="530"/>
      <c r="N30" s="530"/>
      <c r="O30" s="530"/>
      <c r="P30" s="544"/>
      <c r="Q30" s="531"/>
    </row>
    <row r="31" spans="1:17" ht="14.4" customHeight="1" thickBot="1" x14ac:dyDescent="0.35">
      <c r="A31" s="532" t="s">
        <v>498</v>
      </c>
      <c r="B31" s="533" t="s">
        <v>2194</v>
      </c>
      <c r="C31" s="533" t="s">
        <v>2166</v>
      </c>
      <c r="D31" s="533" t="s">
        <v>2466</v>
      </c>
      <c r="E31" s="533" t="s">
        <v>2467</v>
      </c>
      <c r="F31" s="537">
        <v>-1</v>
      </c>
      <c r="G31" s="537">
        <v>-4360</v>
      </c>
      <c r="H31" s="537"/>
      <c r="I31" s="537">
        <v>4360</v>
      </c>
      <c r="J31" s="537"/>
      <c r="K31" s="537"/>
      <c r="L31" s="537"/>
      <c r="M31" s="537"/>
      <c r="N31" s="537"/>
      <c r="O31" s="537"/>
      <c r="P31" s="545"/>
      <c r="Q31" s="538"/>
    </row>
  </sheetData>
  <autoFilter ref="A5:Q5"/>
  <mergeCells count="11">
    <mergeCell ref="P4:P5"/>
    <mergeCell ref="Q4:Q5"/>
    <mergeCell ref="A1:Q1"/>
    <mergeCell ref="A4:A5"/>
    <mergeCell ref="B4:B5"/>
    <mergeCell ref="C4:C5"/>
    <mergeCell ref="D4:D5"/>
    <mergeCell ref="E4:E5"/>
    <mergeCell ref="F4:G4"/>
    <mergeCell ref="J4:K4"/>
    <mergeCell ref="N4:O4"/>
  </mergeCells>
  <conditionalFormatting sqref="P3">
    <cfRule type="cellIs" dxfId="0" priority="1" stopIfTrue="1" operator="greater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RowHeight="14.4" customHeight="1" outlineLevelCol="1" x14ac:dyDescent="0.3"/>
  <cols>
    <col min="1" max="1" width="34.21875" style="160" bestFit="1" customWidth="1"/>
    <col min="2" max="2" width="9.5546875" style="160" hidden="1" customWidth="1" outlineLevel="1"/>
    <col min="3" max="3" width="9.5546875" style="160" customWidth="1" collapsed="1"/>
    <col min="4" max="4" width="2.21875" style="160" customWidth="1"/>
    <col min="5" max="8" width="9.5546875" style="160" customWidth="1"/>
    <col min="9" max="10" width="9.77734375" style="160" hidden="1" customWidth="1" outlineLevel="1"/>
    <col min="11" max="11" width="8.88671875" style="160" collapsed="1"/>
    <col min="12" max="16384" width="8.88671875" style="160"/>
  </cols>
  <sheetData>
    <row r="1" spans="1:10" ht="18.600000000000001" customHeight="1" thickBot="1" x14ac:dyDescent="0.4">
      <c r="A1" s="391" t="s">
        <v>149</v>
      </c>
      <c r="B1" s="391"/>
      <c r="C1" s="391"/>
      <c r="D1" s="391"/>
      <c r="E1" s="391"/>
      <c r="F1" s="391"/>
      <c r="G1" s="391"/>
      <c r="H1" s="391"/>
      <c r="I1" s="391"/>
      <c r="J1" s="391"/>
    </row>
    <row r="2" spans="1:10" ht="14.4" customHeight="1" thickBot="1" x14ac:dyDescent="0.35">
      <c r="A2" s="272" t="s">
        <v>272</v>
      </c>
      <c r="B2" s="142"/>
      <c r="C2" s="142"/>
      <c r="D2" s="142"/>
      <c r="E2" s="142"/>
      <c r="F2" s="142"/>
    </row>
    <row r="3" spans="1:10" ht="14.4" customHeight="1" x14ac:dyDescent="0.3">
      <c r="A3" s="382"/>
      <c r="B3" s="138">
        <v>2015</v>
      </c>
      <c r="C3" s="40">
        <v>2016</v>
      </c>
      <c r="D3" s="7"/>
      <c r="E3" s="386">
        <v>2017</v>
      </c>
      <c r="F3" s="387"/>
      <c r="G3" s="387"/>
      <c r="H3" s="388"/>
      <c r="I3" s="389">
        <v>2017</v>
      </c>
      <c r="J3" s="390"/>
    </row>
    <row r="4" spans="1:10" ht="14.4" customHeight="1" thickBot="1" x14ac:dyDescent="0.35">
      <c r="A4" s="383"/>
      <c r="B4" s="384" t="s">
        <v>79</v>
      </c>
      <c r="C4" s="385"/>
      <c r="D4" s="7"/>
      <c r="E4" s="159" t="s">
        <v>79</v>
      </c>
      <c r="F4" s="140" t="s">
        <v>80</v>
      </c>
      <c r="G4" s="140" t="s">
        <v>69</v>
      </c>
      <c r="H4" s="141" t="s">
        <v>81</v>
      </c>
      <c r="I4" s="347" t="s">
        <v>263</v>
      </c>
      <c r="J4" s="348" t="s">
        <v>264</v>
      </c>
    </row>
    <row r="5" spans="1:10" ht="14.4" customHeight="1" x14ac:dyDescent="0.3">
      <c r="A5" s="143" t="str">
        <f>HYPERLINK("#'Léky Žádanky'!A1","Léky (Kč)")</f>
        <v>Léky (Kč)</v>
      </c>
      <c r="B5" s="27">
        <v>7032.4643100000003</v>
      </c>
      <c r="C5" s="29">
        <v>8146.3737900000015</v>
      </c>
      <c r="D5" s="8"/>
      <c r="E5" s="148">
        <v>5739.5817799999995</v>
      </c>
      <c r="F5" s="28">
        <v>7788.0835521240233</v>
      </c>
      <c r="G5" s="147">
        <f>E5-F5</f>
        <v>-2048.5017721240238</v>
      </c>
      <c r="H5" s="153">
        <f>IF(F5&lt;0.00000001,"",E5/F5)</f>
        <v>0.73696972324271726</v>
      </c>
    </row>
    <row r="6" spans="1:10" ht="14.4" customHeight="1" x14ac:dyDescent="0.3">
      <c r="A6" s="143" t="str">
        <f>HYPERLINK("#'Materiál Žádanky'!A1","Materiál - SZM (Kč)")</f>
        <v>Materiál - SZM (Kč)</v>
      </c>
      <c r="B6" s="10">
        <v>23444.442079999997</v>
      </c>
      <c r="C6" s="31">
        <v>27589.470149999997</v>
      </c>
      <c r="D6" s="8"/>
      <c r="E6" s="149">
        <v>27881.335620000009</v>
      </c>
      <c r="F6" s="30">
        <v>28256.665631774904</v>
      </c>
      <c r="G6" s="150">
        <f>E6-F6</f>
        <v>-375.33001177489496</v>
      </c>
      <c r="H6" s="154">
        <f>IF(F6&lt;0.00000001,"",E6/F6)</f>
        <v>0.98671711600137169</v>
      </c>
    </row>
    <row r="7" spans="1:10" ht="14.4" customHeight="1" x14ac:dyDescent="0.3">
      <c r="A7" s="143" t="str">
        <f>HYPERLINK("#'Osobní náklady'!A1","Osobní náklady (Kč) *")</f>
        <v>Osobní náklady (Kč) *</v>
      </c>
      <c r="B7" s="10">
        <v>38899.900419999998</v>
      </c>
      <c r="C7" s="31">
        <v>41867.967740000007</v>
      </c>
      <c r="D7" s="8"/>
      <c r="E7" s="149">
        <v>45429.541700000002</v>
      </c>
      <c r="F7" s="30">
        <v>43095.500741210941</v>
      </c>
      <c r="G7" s="150">
        <f>E7-F7</f>
        <v>2334.0409587890608</v>
      </c>
      <c r="H7" s="154">
        <f>IF(F7&lt;0.00000001,"",E7/F7)</f>
        <v>1.0541597363679565</v>
      </c>
    </row>
    <row r="8" spans="1:10" ht="14.4" customHeight="1" thickBot="1" x14ac:dyDescent="0.35">
      <c r="A8" s="1" t="s">
        <v>82</v>
      </c>
      <c r="B8" s="11">
        <v>28402.924029999976</v>
      </c>
      <c r="C8" s="33">
        <v>28388.653899999979</v>
      </c>
      <c r="D8" s="8"/>
      <c r="E8" s="151">
        <v>29282.052909999995</v>
      </c>
      <c r="F8" s="32">
        <v>31606.450208824168</v>
      </c>
      <c r="G8" s="152">
        <f>E8-F8</f>
        <v>-2324.397298824173</v>
      </c>
      <c r="H8" s="155">
        <f>IF(F8&lt;0.00000001,"",E8/F8)</f>
        <v>0.92645813485959816</v>
      </c>
    </row>
    <row r="9" spans="1:10" ht="14.4" customHeight="1" thickBot="1" x14ac:dyDescent="0.35">
      <c r="A9" s="2" t="s">
        <v>83</v>
      </c>
      <c r="B9" s="3">
        <v>97779.730839999975</v>
      </c>
      <c r="C9" s="35">
        <v>105992.46557999999</v>
      </c>
      <c r="D9" s="8"/>
      <c r="E9" s="3">
        <v>108332.51201000001</v>
      </c>
      <c r="F9" s="34">
        <v>110746.70013393405</v>
      </c>
      <c r="G9" s="34">
        <f>E9-F9</f>
        <v>-2414.1881239340437</v>
      </c>
      <c r="H9" s="156">
        <f>IF(F9&lt;0.00000001,"",E9/F9)</f>
        <v>0.97820081211436194</v>
      </c>
    </row>
    <row r="10" spans="1:10" ht="14.4" customHeight="1" thickBot="1" x14ac:dyDescent="0.35">
      <c r="A10" s="12"/>
      <c r="B10" s="12"/>
      <c r="C10" s="139"/>
      <c r="D10" s="8"/>
      <c r="E10" s="12"/>
      <c r="F10" s="13"/>
    </row>
    <row r="11" spans="1:10" ht="14.4" customHeight="1" x14ac:dyDescent="0.3">
      <c r="A11" s="163" t="str">
        <f>HYPERLINK("#'ZV Vykáz.-A'!A1","Ambulance *")</f>
        <v>Ambulance *</v>
      </c>
      <c r="B11" s="9">
        <f>IF(ISERROR(VLOOKUP("Celkem:",'ZV Vykáz.-A'!A:H,2,0)),0,VLOOKUP("Celkem:",'ZV Vykáz.-A'!A:H,2,0)/1000)</f>
        <v>77753.682000000001</v>
      </c>
      <c r="C11" s="29">
        <f>IF(ISERROR(VLOOKUP("Celkem:",'ZV Vykáz.-A'!A:H,5,0)),0,VLOOKUP("Celkem:",'ZV Vykáz.-A'!A:H,5,0)/1000)</f>
        <v>83822.17823000002</v>
      </c>
      <c r="D11" s="8"/>
      <c r="E11" s="148">
        <f>IF(ISERROR(VLOOKUP("Celkem:",'ZV Vykáz.-A'!A:H,8,0)),0,VLOOKUP("Celkem:",'ZV Vykáz.-A'!A:H,8,0)/1000)</f>
        <v>84084.457129999995</v>
      </c>
      <c r="F11" s="28">
        <f>C11</f>
        <v>83822.17823000002</v>
      </c>
      <c r="G11" s="147">
        <f>E11-F11</f>
        <v>262.27889999997569</v>
      </c>
      <c r="H11" s="153">
        <f>IF(F11&lt;0.00000001,"",E11/F11)</f>
        <v>1.0031289917005057</v>
      </c>
      <c r="I11" s="147">
        <f>E11-B11</f>
        <v>6330.7751299999945</v>
      </c>
      <c r="J11" s="153">
        <f>IF(B11&lt;0.00000001,"",E11/B11)</f>
        <v>1.0814209046717556</v>
      </c>
    </row>
    <row r="12" spans="1:10" ht="14.4" customHeight="1" thickBot="1" x14ac:dyDescent="0.35">
      <c r="A12" s="164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151">
        <f>IF(ISERROR(VLOOKUP("Celkem",#REF!,4,0)),0,VLOOKUP("Celkem",#REF!,4,0)*30)</f>
        <v>0</v>
      </c>
      <c r="F12" s="32">
        <f>C12</f>
        <v>0</v>
      </c>
      <c r="G12" s="152">
        <f>E12-F12</f>
        <v>0</v>
      </c>
      <c r="H12" s="155" t="str">
        <f>IF(F12&lt;0.00000001,"",E12/F12)</f>
        <v/>
      </c>
      <c r="I12" s="152">
        <f>E12-B12</f>
        <v>0</v>
      </c>
      <c r="J12" s="155" t="str">
        <f>IF(B12&lt;0.00000001,"",E12/B12)</f>
        <v/>
      </c>
    </row>
    <row r="13" spans="1:10" ht="14.4" customHeight="1" thickBot="1" x14ac:dyDescent="0.35">
      <c r="A13" s="4" t="s">
        <v>86</v>
      </c>
      <c r="B13" s="5">
        <f>SUM(B11:B12)</f>
        <v>77753.682000000001</v>
      </c>
      <c r="C13" s="37">
        <f>SUM(C11:C12)</f>
        <v>83822.17823000002</v>
      </c>
      <c r="D13" s="8"/>
      <c r="E13" s="5">
        <f>SUM(E11:E12)</f>
        <v>84084.457129999995</v>
      </c>
      <c r="F13" s="36">
        <f>SUM(F11:F12)</f>
        <v>83822.17823000002</v>
      </c>
      <c r="G13" s="36">
        <f>E13-F13</f>
        <v>262.27889999997569</v>
      </c>
      <c r="H13" s="157">
        <f>IF(F13&lt;0.00000001,"",E13/F13)</f>
        <v>1.0031289917005057</v>
      </c>
      <c r="I13" s="36">
        <f>SUM(I11:I12)</f>
        <v>6330.7751299999945</v>
      </c>
      <c r="J13" s="157">
        <f>IF(B13&lt;0.00000001,"",E13/B13)</f>
        <v>1.0814209046717556</v>
      </c>
    </row>
    <row r="14" spans="1:10" ht="14.4" customHeight="1" thickBot="1" x14ac:dyDescent="0.35">
      <c r="A14" s="12"/>
      <c r="B14" s="12"/>
      <c r="C14" s="139"/>
      <c r="D14" s="8"/>
      <c r="E14" s="12"/>
      <c r="F14" s="13"/>
    </row>
    <row r="15" spans="1:10" ht="14.4" customHeight="1" thickBot="1" x14ac:dyDescent="0.35">
      <c r="A15" s="165" t="str">
        <f>HYPERLINK("#'HI Graf'!A1","Hospodářský index (Výnosy / Náklady) *")</f>
        <v>Hospodářský index (Výnosy / Náklady) *</v>
      </c>
      <c r="B15" s="6">
        <f>IF(B9=0,"",B13/B9)</f>
        <v>0.79519222779648246</v>
      </c>
      <c r="C15" s="39">
        <f>IF(C9=0,"",C13/C9)</f>
        <v>0.79083147817458321</v>
      </c>
      <c r="D15" s="8"/>
      <c r="E15" s="6">
        <f>IF(E9=0,"",E13/E9)</f>
        <v>0.77617010415338927</v>
      </c>
      <c r="F15" s="38">
        <f>IF(F9=0,"",F13/F9)</f>
        <v>0.75688194888540927</v>
      </c>
      <c r="G15" s="38">
        <f>IF(ISERROR(F15-E15),"",E15-F15)</f>
        <v>1.9288155267980001E-2</v>
      </c>
      <c r="H15" s="158">
        <f>IF(ISERROR(F15-E15),"",IF(F15&lt;0.00000001,"",E15/F15))</f>
        <v>1.025483703629587</v>
      </c>
    </row>
    <row r="17" spans="1:8" ht="14.4" customHeight="1" x14ac:dyDescent="0.3">
      <c r="A17" s="144" t="s">
        <v>173</v>
      </c>
    </row>
    <row r="18" spans="1:8" ht="14.4" customHeight="1" x14ac:dyDescent="0.3">
      <c r="A18" s="311" t="s">
        <v>207</v>
      </c>
      <c r="B18" s="312"/>
      <c r="C18" s="312"/>
      <c r="D18" s="312"/>
      <c r="E18" s="312"/>
      <c r="F18" s="312"/>
      <c r="G18" s="312"/>
      <c r="H18" s="312"/>
    </row>
    <row r="19" spans="1:8" x14ac:dyDescent="0.3">
      <c r="A19" s="310" t="s">
        <v>206</v>
      </c>
      <c r="B19" s="312"/>
      <c r="C19" s="312"/>
      <c r="D19" s="312"/>
      <c r="E19" s="312"/>
      <c r="F19" s="312"/>
      <c r="G19" s="312"/>
      <c r="H19" s="312"/>
    </row>
    <row r="20" spans="1:8" ht="14.4" customHeight="1" x14ac:dyDescent="0.3">
      <c r="A20" s="145" t="s">
        <v>231</v>
      </c>
    </row>
    <row r="21" spans="1:8" ht="14.4" customHeight="1" x14ac:dyDescent="0.3">
      <c r="A21" s="145" t="s">
        <v>174</v>
      </c>
    </row>
    <row r="22" spans="1:8" ht="14.4" customHeight="1" x14ac:dyDescent="0.3">
      <c r="A22" s="146" t="s">
        <v>262</v>
      </c>
    </row>
    <row r="23" spans="1:8" ht="14.4" customHeight="1" x14ac:dyDescent="0.3">
      <c r="A23" s="146" t="s">
        <v>175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69" priority="8" operator="greaterThan">
      <formula>0</formula>
    </cfRule>
  </conditionalFormatting>
  <conditionalFormatting sqref="G11:G13 G15">
    <cfRule type="cellIs" dxfId="68" priority="7" operator="lessThan">
      <formula>0</formula>
    </cfRule>
  </conditionalFormatting>
  <conditionalFormatting sqref="H5:H9">
    <cfRule type="cellIs" dxfId="67" priority="6" operator="greaterThan">
      <formula>1</formula>
    </cfRule>
  </conditionalFormatting>
  <conditionalFormatting sqref="H11:H13 H15">
    <cfRule type="cellIs" dxfId="66" priority="5" operator="lessThan">
      <formula>1</formula>
    </cfRule>
  </conditionalFormatting>
  <conditionalFormatting sqref="I11:I13">
    <cfRule type="cellIs" dxfId="65" priority="4" operator="lessThan">
      <formula>0</formula>
    </cfRule>
  </conditionalFormatting>
  <conditionalFormatting sqref="J11:J13">
    <cfRule type="cellIs" dxfId="64" priority="3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60"/>
    <col min="2" max="13" width="8.88671875" style="160" customWidth="1"/>
    <col min="14" max="16384" width="8.88671875" style="160"/>
  </cols>
  <sheetData>
    <row r="1" spans="1:13" ht="18.600000000000001" customHeight="1" thickBot="1" x14ac:dyDescent="0.4">
      <c r="A1" s="380" t="s">
        <v>113</v>
      </c>
      <c r="B1" s="380"/>
      <c r="C1" s="380"/>
      <c r="D1" s="380"/>
      <c r="E1" s="380"/>
      <c r="F1" s="380"/>
      <c r="G1" s="380"/>
      <c r="H1" s="380"/>
      <c r="I1" s="380"/>
      <c r="J1" s="380"/>
      <c r="K1" s="380"/>
      <c r="L1" s="380"/>
      <c r="M1" s="380"/>
    </row>
    <row r="2" spans="1:13" ht="14.4" customHeight="1" x14ac:dyDescent="0.3">
      <c r="A2" s="272" t="s">
        <v>272</v>
      </c>
      <c r="B2" s="161"/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</row>
    <row r="3" spans="1:13" ht="14.4" customHeight="1" x14ac:dyDescent="0.3">
      <c r="A3" s="231"/>
      <c r="B3" s="232" t="s">
        <v>88</v>
      </c>
      <c r="C3" s="233" t="s">
        <v>89</v>
      </c>
      <c r="D3" s="233" t="s">
        <v>90</v>
      </c>
      <c r="E3" s="232" t="s">
        <v>91</v>
      </c>
      <c r="F3" s="233" t="s">
        <v>92</v>
      </c>
      <c r="G3" s="233" t="s">
        <v>93</v>
      </c>
      <c r="H3" s="233" t="s">
        <v>94</v>
      </c>
      <c r="I3" s="233" t="s">
        <v>95</v>
      </c>
      <c r="J3" s="233" t="s">
        <v>96</v>
      </c>
      <c r="K3" s="233" t="s">
        <v>97</v>
      </c>
      <c r="L3" s="233" t="s">
        <v>98</v>
      </c>
      <c r="M3" s="233" t="s">
        <v>99</v>
      </c>
    </row>
    <row r="4" spans="1:13" ht="14.4" customHeight="1" x14ac:dyDescent="0.3">
      <c r="A4" s="231" t="s">
        <v>87</v>
      </c>
      <c r="B4" s="234">
        <f>(B10+B8)/B6</f>
        <v>0.85968840783077627</v>
      </c>
      <c r="C4" s="234">
        <f t="shared" ref="C4:M4" si="0">(C10+C8)/C6</f>
        <v>0.79204582814472591</v>
      </c>
      <c r="D4" s="234">
        <f t="shared" si="0"/>
        <v>0.82568209452900476</v>
      </c>
      <c r="E4" s="234">
        <f t="shared" si="0"/>
        <v>0.8158735354498613</v>
      </c>
      <c r="F4" s="234">
        <f t="shared" si="0"/>
        <v>0.83198501909845335</v>
      </c>
      <c r="G4" s="234">
        <f t="shared" si="0"/>
        <v>0.82606994439920978</v>
      </c>
      <c r="H4" s="234">
        <f t="shared" si="0"/>
        <v>0.77617010415338916</v>
      </c>
      <c r="I4" s="234">
        <f t="shared" si="0"/>
        <v>0.77617010415338916</v>
      </c>
      <c r="J4" s="234">
        <f t="shared" si="0"/>
        <v>0.77617010415338916</v>
      </c>
      <c r="K4" s="234">
        <f t="shared" si="0"/>
        <v>0.77617010415338916</v>
      </c>
      <c r="L4" s="234">
        <f t="shared" si="0"/>
        <v>0.77617010415338916</v>
      </c>
      <c r="M4" s="234">
        <f t="shared" si="0"/>
        <v>0.77617010415338916</v>
      </c>
    </row>
    <row r="5" spans="1:13" ht="14.4" customHeight="1" x14ac:dyDescent="0.3">
      <c r="A5" s="235" t="s">
        <v>53</v>
      </c>
      <c r="B5" s="234">
        <f>IF(ISERROR(VLOOKUP($A5,'Man Tab'!$A:$Q,COLUMN()+2,0)),0,VLOOKUP($A5,'Man Tab'!$A:$Q,COLUMN()+2,0))</f>
        <v>14295.06849</v>
      </c>
      <c r="C5" s="234">
        <f>IF(ISERROR(VLOOKUP($A5,'Man Tab'!$A:$Q,COLUMN()+2,0)),0,VLOOKUP($A5,'Man Tab'!$A:$Q,COLUMN()+2,0))</f>
        <v>15553.36304</v>
      </c>
      <c r="D5" s="234">
        <f>IF(ISERROR(VLOOKUP($A5,'Man Tab'!$A:$Q,COLUMN()+2,0)),0,VLOOKUP($A5,'Man Tab'!$A:$Q,COLUMN()+2,0))</f>
        <v>15186.239170000001</v>
      </c>
      <c r="E5" s="234">
        <f>IF(ISERROR(VLOOKUP($A5,'Man Tab'!$A:$Q,COLUMN()+2,0)),0,VLOOKUP($A5,'Man Tab'!$A:$Q,COLUMN()+2,0))</f>
        <v>15011.26179</v>
      </c>
      <c r="F5" s="234">
        <f>IF(ISERROR(VLOOKUP($A5,'Man Tab'!$A:$Q,COLUMN()+2,0)),0,VLOOKUP($A5,'Man Tab'!$A:$Q,COLUMN()+2,0))</f>
        <v>15206.54257</v>
      </c>
      <c r="G5" s="234">
        <f>IF(ISERROR(VLOOKUP($A5,'Man Tab'!$A:$Q,COLUMN()+2,0)),0,VLOOKUP($A5,'Man Tab'!$A:$Q,COLUMN()+2,0))</f>
        <v>16570.819049999998</v>
      </c>
      <c r="H5" s="234">
        <f>IF(ISERROR(VLOOKUP($A5,'Man Tab'!$A:$Q,COLUMN()+2,0)),0,VLOOKUP($A5,'Man Tab'!$A:$Q,COLUMN()+2,0))</f>
        <v>16509.2179</v>
      </c>
      <c r="I5" s="234">
        <f>IF(ISERROR(VLOOKUP($A5,'Man Tab'!$A:$Q,COLUMN()+2,0)),0,VLOOKUP($A5,'Man Tab'!$A:$Q,COLUMN()+2,0))</f>
        <v>0</v>
      </c>
      <c r="J5" s="234">
        <f>IF(ISERROR(VLOOKUP($A5,'Man Tab'!$A:$Q,COLUMN()+2,0)),0,VLOOKUP($A5,'Man Tab'!$A:$Q,COLUMN()+2,0))</f>
        <v>0</v>
      </c>
      <c r="K5" s="234">
        <f>IF(ISERROR(VLOOKUP($A5,'Man Tab'!$A:$Q,COLUMN()+2,0)),0,VLOOKUP($A5,'Man Tab'!$A:$Q,COLUMN()+2,0))</f>
        <v>0</v>
      </c>
      <c r="L5" s="234">
        <f>IF(ISERROR(VLOOKUP($A5,'Man Tab'!$A:$Q,COLUMN()+2,0)),0,VLOOKUP($A5,'Man Tab'!$A:$Q,COLUMN()+2,0))</f>
        <v>0</v>
      </c>
      <c r="M5" s="234">
        <f>IF(ISERROR(VLOOKUP($A5,'Man Tab'!$A:$Q,COLUMN()+2,0)),0,VLOOKUP($A5,'Man Tab'!$A:$Q,COLUMN()+2,0))</f>
        <v>0</v>
      </c>
    </row>
    <row r="6" spans="1:13" ht="14.4" customHeight="1" x14ac:dyDescent="0.3">
      <c r="A6" s="235" t="s">
        <v>83</v>
      </c>
      <c r="B6" s="236">
        <f>B5</f>
        <v>14295.06849</v>
      </c>
      <c r="C6" s="236">
        <f t="shared" ref="C6:M6" si="1">C5+B6</f>
        <v>29848.431530000002</v>
      </c>
      <c r="D6" s="236">
        <f t="shared" si="1"/>
        <v>45034.670700000002</v>
      </c>
      <c r="E6" s="236">
        <f t="shared" si="1"/>
        <v>60045.932490000007</v>
      </c>
      <c r="F6" s="236">
        <f t="shared" si="1"/>
        <v>75252.475060000012</v>
      </c>
      <c r="G6" s="236">
        <f t="shared" si="1"/>
        <v>91823.294110000017</v>
      </c>
      <c r="H6" s="236">
        <f t="shared" si="1"/>
        <v>108332.51201000002</v>
      </c>
      <c r="I6" s="236">
        <f t="shared" si="1"/>
        <v>108332.51201000002</v>
      </c>
      <c r="J6" s="236">
        <f t="shared" si="1"/>
        <v>108332.51201000002</v>
      </c>
      <c r="K6" s="236">
        <f t="shared" si="1"/>
        <v>108332.51201000002</v>
      </c>
      <c r="L6" s="236">
        <f t="shared" si="1"/>
        <v>108332.51201000002</v>
      </c>
      <c r="M6" s="236">
        <f t="shared" si="1"/>
        <v>108332.51201000002</v>
      </c>
    </row>
    <row r="7" spans="1:13" ht="14.4" customHeight="1" x14ac:dyDescent="0.3">
      <c r="A7" s="235" t="s">
        <v>111</v>
      </c>
      <c r="B7" s="235"/>
      <c r="C7" s="235"/>
      <c r="D7" s="235"/>
      <c r="E7" s="235"/>
      <c r="F7" s="235"/>
      <c r="G7" s="235"/>
      <c r="H7" s="235"/>
      <c r="I7" s="235"/>
      <c r="J7" s="235"/>
      <c r="K7" s="235"/>
      <c r="L7" s="235"/>
      <c r="M7" s="235"/>
    </row>
    <row r="8" spans="1:13" ht="14.4" customHeight="1" x14ac:dyDescent="0.3">
      <c r="A8" s="235" t="s">
        <v>84</v>
      </c>
      <c r="B8" s="236">
        <f>B7*30</f>
        <v>0</v>
      </c>
      <c r="C8" s="236">
        <f t="shared" ref="C8:M8" si="2">C7*30</f>
        <v>0</v>
      </c>
      <c r="D8" s="236">
        <f t="shared" si="2"/>
        <v>0</v>
      </c>
      <c r="E8" s="236">
        <f t="shared" si="2"/>
        <v>0</v>
      </c>
      <c r="F8" s="236">
        <f t="shared" si="2"/>
        <v>0</v>
      </c>
      <c r="G8" s="236">
        <f t="shared" si="2"/>
        <v>0</v>
      </c>
      <c r="H8" s="236">
        <f t="shared" si="2"/>
        <v>0</v>
      </c>
      <c r="I8" s="236">
        <f t="shared" si="2"/>
        <v>0</v>
      </c>
      <c r="J8" s="236">
        <f t="shared" si="2"/>
        <v>0</v>
      </c>
      <c r="K8" s="236">
        <f t="shared" si="2"/>
        <v>0</v>
      </c>
      <c r="L8" s="236">
        <f t="shared" si="2"/>
        <v>0</v>
      </c>
      <c r="M8" s="236">
        <f t="shared" si="2"/>
        <v>0</v>
      </c>
    </row>
    <row r="9" spans="1:13" ht="14.4" customHeight="1" x14ac:dyDescent="0.3">
      <c r="A9" s="235" t="s">
        <v>112</v>
      </c>
      <c r="B9" s="235">
        <v>12289304.67</v>
      </c>
      <c r="C9" s="235">
        <v>11352021</v>
      </c>
      <c r="D9" s="235">
        <v>13542995.560000001</v>
      </c>
      <c r="E9" s="235">
        <v>11805566</v>
      </c>
      <c r="F9" s="235">
        <v>13619044.67</v>
      </c>
      <c r="G9" s="235">
        <v>13243531.560000001</v>
      </c>
      <c r="H9" s="235">
        <v>8231993.6699999999</v>
      </c>
      <c r="I9" s="235">
        <v>0</v>
      </c>
      <c r="J9" s="235">
        <v>0</v>
      </c>
      <c r="K9" s="235">
        <v>0</v>
      </c>
      <c r="L9" s="235">
        <v>0</v>
      </c>
      <c r="M9" s="235">
        <v>0</v>
      </c>
    </row>
    <row r="10" spans="1:13" ht="14.4" customHeight="1" x14ac:dyDescent="0.3">
      <c r="A10" s="235" t="s">
        <v>85</v>
      </c>
      <c r="B10" s="236">
        <f>B9/1000</f>
        <v>12289.30467</v>
      </c>
      <c r="C10" s="236">
        <f t="shared" ref="C10:M10" si="3">C9/1000+B10</f>
        <v>23641.325669999998</v>
      </c>
      <c r="D10" s="236">
        <f t="shared" si="3"/>
        <v>37184.321230000001</v>
      </c>
      <c r="E10" s="236">
        <f t="shared" si="3"/>
        <v>48989.88723</v>
      </c>
      <c r="F10" s="236">
        <f t="shared" si="3"/>
        <v>62608.931899999996</v>
      </c>
      <c r="G10" s="236">
        <f t="shared" si="3"/>
        <v>75852.463459999999</v>
      </c>
      <c r="H10" s="236">
        <f t="shared" si="3"/>
        <v>84084.457129999995</v>
      </c>
      <c r="I10" s="236">
        <f t="shared" si="3"/>
        <v>84084.457129999995</v>
      </c>
      <c r="J10" s="236">
        <f t="shared" si="3"/>
        <v>84084.457129999995</v>
      </c>
      <c r="K10" s="236">
        <f t="shared" si="3"/>
        <v>84084.457129999995</v>
      </c>
      <c r="L10" s="236">
        <f t="shared" si="3"/>
        <v>84084.457129999995</v>
      </c>
      <c r="M10" s="236">
        <f t="shared" si="3"/>
        <v>84084.457129999995</v>
      </c>
    </row>
    <row r="11" spans="1:13" ht="14.4" customHeight="1" x14ac:dyDescent="0.3">
      <c r="A11" s="231"/>
      <c r="B11" s="231" t="s">
        <v>101</v>
      </c>
      <c r="C11" s="231">
        <f ca="1">IF(MONTH(TODAY())=1,12,MONTH(TODAY())-1)</f>
        <v>8</v>
      </c>
      <c r="D11" s="231"/>
      <c r="E11" s="231"/>
      <c r="F11" s="231"/>
      <c r="G11" s="231"/>
      <c r="H11" s="231"/>
      <c r="I11" s="231"/>
      <c r="J11" s="231"/>
      <c r="K11" s="231"/>
      <c r="L11" s="231"/>
      <c r="M11" s="231"/>
    </row>
    <row r="12" spans="1:13" ht="14.4" customHeight="1" x14ac:dyDescent="0.3">
      <c r="A12" s="231">
        <v>0</v>
      </c>
      <c r="B12" s="234">
        <f>IF(ISERROR(HI!F15),#REF!,HI!F15)</f>
        <v>0.75688194888540927</v>
      </c>
      <c r="C12" s="231"/>
      <c r="D12" s="231"/>
      <c r="E12" s="231"/>
      <c r="F12" s="231"/>
      <c r="G12" s="231"/>
      <c r="H12" s="231"/>
      <c r="I12" s="231"/>
      <c r="J12" s="231"/>
      <c r="K12" s="231"/>
      <c r="L12" s="231"/>
      <c r="M12" s="231"/>
    </row>
    <row r="13" spans="1:13" ht="14.4" customHeight="1" x14ac:dyDescent="0.3">
      <c r="A13" s="231">
        <v>1</v>
      </c>
      <c r="B13" s="234">
        <f>IF(ISERROR(HI!F15),#REF!,HI!F15)</f>
        <v>0.75688194888540927</v>
      </c>
      <c r="C13" s="231"/>
      <c r="D13" s="231"/>
      <c r="E13" s="231"/>
      <c r="F13" s="231"/>
      <c r="G13" s="231"/>
      <c r="H13" s="231"/>
      <c r="I13" s="231"/>
      <c r="J13" s="231"/>
      <c r="K13" s="231"/>
      <c r="L13" s="231"/>
      <c r="M13" s="231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60" bestFit="1" customWidth="1"/>
    <col min="2" max="2" width="12.77734375" style="160" bestFit="1" customWidth="1"/>
    <col min="3" max="3" width="13.6640625" style="160" bestFit="1" customWidth="1"/>
    <col min="4" max="15" width="7.77734375" style="160" bestFit="1" customWidth="1"/>
    <col min="16" max="16" width="8.88671875" style="160" customWidth="1"/>
    <col min="17" max="17" width="6.6640625" style="160" bestFit="1" customWidth="1"/>
    <col min="18" max="16384" width="8.88671875" style="160"/>
  </cols>
  <sheetData>
    <row r="1" spans="1:17" s="237" customFormat="1" ht="18.600000000000001" customHeight="1" thickBot="1" x14ac:dyDescent="0.4">
      <c r="A1" s="392" t="s">
        <v>274</v>
      </c>
      <c r="B1" s="392"/>
      <c r="C1" s="392"/>
      <c r="D1" s="392"/>
      <c r="E1" s="392"/>
      <c r="F1" s="392"/>
      <c r="G1" s="392"/>
      <c r="H1" s="380"/>
      <c r="I1" s="380"/>
      <c r="J1" s="380"/>
      <c r="K1" s="380"/>
      <c r="L1" s="380"/>
      <c r="M1" s="380"/>
      <c r="N1" s="380"/>
      <c r="O1" s="380"/>
      <c r="P1" s="380"/>
      <c r="Q1" s="380"/>
    </row>
    <row r="2" spans="1:17" s="237" customFormat="1" ht="14.4" customHeight="1" thickBot="1" x14ac:dyDescent="0.3">
      <c r="A2" s="272" t="s">
        <v>272</v>
      </c>
      <c r="B2" s="238"/>
      <c r="C2" s="238"/>
      <c r="D2" s="238"/>
      <c r="E2" s="238"/>
      <c r="F2" s="238"/>
      <c r="G2" s="238"/>
      <c r="H2" s="238"/>
      <c r="I2" s="238"/>
      <c r="J2" s="238"/>
      <c r="K2" s="238"/>
      <c r="L2" s="238"/>
      <c r="M2" s="238"/>
      <c r="N2" s="238"/>
      <c r="O2" s="238"/>
      <c r="P2" s="238"/>
      <c r="Q2" s="238"/>
    </row>
    <row r="3" spans="1:17" ht="14.4" customHeight="1" x14ac:dyDescent="0.3">
      <c r="A3" s="89"/>
      <c r="B3" s="393" t="s">
        <v>29</v>
      </c>
      <c r="C3" s="394"/>
      <c r="D3" s="394"/>
      <c r="E3" s="394"/>
      <c r="F3" s="394"/>
      <c r="G3" s="394"/>
      <c r="H3" s="394"/>
      <c r="I3" s="394"/>
      <c r="J3" s="394"/>
      <c r="K3" s="394"/>
      <c r="L3" s="394"/>
      <c r="M3" s="394"/>
      <c r="N3" s="394"/>
      <c r="O3" s="394"/>
      <c r="P3" s="168"/>
      <c r="Q3" s="170"/>
    </row>
    <row r="4" spans="1:17" ht="14.4" customHeight="1" x14ac:dyDescent="0.3">
      <c r="A4" s="90"/>
      <c r="B4" s="20">
        <v>2017</v>
      </c>
      <c r="C4" s="169" t="s">
        <v>30</v>
      </c>
      <c r="D4" s="341" t="s">
        <v>238</v>
      </c>
      <c r="E4" s="341" t="s">
        <v>239</v>
      </c>
      <c r="F4" s="341" t="s">
        <v>240</v>
      </c>
      <c r="G4" s="341" t="s">
        <v>241</v>
      </c>
      <c r="H4" s="341" t="s">
        <v>242</v>
      </c>
      <c r="I4" s="341" t="s">
        <v>243</v>
      </c>
      <c r="J4" s="341" t="s">
        <v>244</v>
      </c>
      <c r="K4" s="341" t="s">
        <v>245</v>
      </c>
      <c r="L4" s="341" t="s">
        <v>246</v>
      </c>
      <c r="M4" s="341" t="s">
        <v>247</v>
      </c>
      <c r="N4" s="341" t="s">
        <v>248</v>
      </c>
      <c r="O4" s="341" t="s">
        <v>249</v>
      </c>
      <c r="P4" s="395" t="s">
        <v>3</v>
      </c>
      <c r="Q4" s="396"/>
    </row>
    <row r="5" spans="1:17" ht="14.4" customHeight="1" thickBot="1" x14ac:dyDescent="0.35">
      <c r="A5" s="91"/>
      <c r="B5" s="21" t="s">
        <v>31</v>
      </c>
      <c r="C5" s="22" t="s">
        <v>31</v>
      </c>
      <c r="D5" s="22" t="s">
        <v>32</v>
      </c>
      <c r="E5" s="22" t="s">
        <v>32</v>
      </c>
      <c r="F5" s="22" t="s">
        <v>32</v>
      </c>
      <c r="G5" s="22" t="s">
        <v>32</v>
      </c>
      <c r="H5" s="22" t="s">
        <v>32</v>
      </c>
      <c r="I5" s="22" t="s">
        <v>32</v>
      </c>
      <c r="J5" s="22" t="s">
        <v>32</v>
      </c>
      <c r="K5" s="22" t="s">
        <v>32</v>
      </c>
      <c r="L5" s="22" t="s">
        <v>32</v>
      </c>
      <c r="M5" s="22" t="s">
        <v>32</v>
      </c>
      <c r="N5" s="22" t="s">
        <v>32</v>
      </c>
      <c r="O5" s="22" t="s">
        <v>32</v>
      </c>
      <c r="P5" s="22" t="s">
        <v>32</v>
      </c>
      <c r="Q5" s="23" t="s">
        <v>33</v>
      </c>
    </row>
    <row r="6" spans="1:17" ht="14.4" customHeight="1" x14ac:dyDescent="0.3">
      <c r="A6" s="14" t="s">
        <v>34</v>
      </c>
      <c r="B6" s="48">
        <v>0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0</v>
      </c>
      <c r="O6" s="49">
        <v>0</v>
      </c>
      <c r="P6" s="50">
        <v>0</v>
      </c>
      <c r="Q6" s="118" t="s">
        <v>273</v>
      </c>
    </row>
    <row r="7" spans="1:17" ht="14.4" customHeight="1" x14ac:dyDescent="0.3">
      <c r="A7" s="15" t="s">
        <v>35</v>
      </c>
      <c r="B7" s="51">
        <v>13351</v>
      </c>
      <c r="C7" s="52">
        <v>1112.5833333333301</v>
      </c>
      <c r="D7" s="52">
        <v>889.66831999999999</v>
      </c>
      <c r="E7" s="52">
        <v>1015.18762</v>
      </c>
      <c r="F7" s="52">
        <v>904.68331000000103</v>
      </c>
      <c r="G7" s="52">
        <v>845.78168000000005</v>
      </c>
      <c r="H7" s="52">
        <v>1014.42807</v>
      </c>
      <c r="I7" s="52">
        <v>425.69114999999999</v>
      </c>
      <c r="J7" s="52">
        <v>644.14162999999996</v>
      </c>
      <c r="K7" s="52">
        <v>0</v>
      </c>
      <c r="L7" s="52">
        <v>0</v>
      </c>
      <c r="M7" s="52">
        <v>0</v>
      </c>
      <c r="N7" s="52">
        <v>0</v>
      </c>
      <c r="O7" s="52">
        <v>0</v>
      </c>
      <c r="P7" s="53">
        <v>5739.5817800000004</v>
      </c>
      <c r="Q7" s="119">
        <v>0.73696974394600001</v>
      </c>
    </row>
    <row r="8" spans="1:17" ht="14.4" customHeight="1" x14ac:dyDescent="0.3">
      <c r="A8" s="15" t="s">
        <v>36</v>
      </c>
      <c r="B8" s="51">
        <v>0</v>
      </c>
      <c r="C8" s="52">
        <v>0</v>
      </c>
      <c r="D8" s="52">
        <v>0</v>
      </c>
      <c r="E8" s="52">
        <v>0</v>
      </c>
      <c r="F8" s="52">
        <v>0</v>
      </c>
      <c r="G8" s="52">
        <v>0</v>
      </c>
      <c r="H8" s="52">
        <v>0</v>
      </c>
      <c r="I8" s="52">
        <v>0</v>
      </c>
      <c r="J8" s="52">
        <v>0</v>
      </c>
      <c r="K8" s="52">
        <v>0</v>
      </c>
      <c r="L8" s="52">
        <v>0</v>
      </c>
      <c r="M8" s="52">
        <v>0</v>
      </c>
      <c r="N8" s="52">
        <v>0</v>
      </c>
      <c r="O8" s="52">
        <v>0</v>
      </c>
      <c r="P8" s="53">
        <v>0</v>
      </c>
      <c r="Q8" s="119" t="s">
        <v>273</v>
      </c>
    </row>
    <row r="9" spans="1:17" ht="14.4" customHeight="1" x14ac:dyDescent="0.3">
      <c r="A9" s="15" t="s">
        <v>37</v>
      </c>
      <c r="B9" s="51">
        <v>48440</v>
      </c>
      <c r="C9" s="52">
        <v>4036.6666666666702</v>
      </c>
      <c r="D9" s="52">
        <v>3011.2879400000002</v>
      </c>
      <c r="E9" s="52">
        <v>3748.5207</v>
      </c>
      <c r="F9" s="52">
        <v>4074.9367200000102</v>
      </c>
      <c r="G9" s="52">
        <v>3942.9654500000001</v>
      </c>
      <c r="H9" s="52">
        <v>3952.4439600000001</v>
      </c>
      <c r="I9" s="52">
        <v>5626.6564600000002</v>
      </c>
      <c r="J9" s="52">
        <v>3524.52439</v>
      </c>
      <c r="K9" s="52">
        <v>0</v>
      </c>
      <c r="L9" s="52">
        <v>0</v>
      </c>
      <c r="M9" s="52">
        <v>0</v>
      </c>
      <c r="N9" s="52">
        <v>0</v>
      </c>
      <c r="O9" s="52">
        <v>0</v>
      </c>
      <c r="P9" s="53">
        <v>27881.335620000002</v>
      </c>
      <c r="Q9" s="119">
        <v>0.98671707986299995</v>
      </c>
    </row>
    <row r="10" spans="1:17" ht="14.4" customHeight="1" x14ac:dyDescent="0.3">
      <c r="A10" s="15" t="s">
        <v>38</v>
      </c>
      <c r="B10" s="51">
        <v>0</v>
      </c>
      <c r="C10" s="52">
        <v>0</v>
      </c>
      <c r="D10" s="52">
        <v>0</v>
      </c>
      <c r="E10" s="52">
        <v>0</v>
      </c>
      <c r="F10" s="52">
        <v>0</v>
      </c>
      <c r="G10" s="52">
        <v>0</v>
      </c>
      <c r="H10" s="52">
        <v>0</v>
      </c>
      <c r="I10" s="52">
        <v>0</v>
      </c>
      <c r="J10" s="52">
        <v>0</v>
      </c>
      <c r="K10" s="52">
        <v>0</v>
      </c>
      <c r="L10" s="52">
        <v>0</v>
      </c>
      <c r="M10" s="52">
        <v>0</v>
      </c>
      <c r="N10" s="52">
        <v>0</v>
      </c>
      <c r="O10" s="52">
        <v>0</v>
      </c>
      <c r="P10" s="53">
        <v>0</v>
      </c>
      <c r="Q10" s="119" t="s">
        <v>273</v>
      </c>
    </row>
    <row r="11" spans="1:17" ht="14.4" customHeight="1" x14ac:dyDescent="0.3">
      <c r="A11" s="15" t="s">
        <v>39</v>
      </c>
      <c r="B11" s="51">
        <v>1372.5452644532199</v>
      </c>
      <c r="C11" s="52">
        <v>114.378772037769</v>
      </c>
      <c r="D11" s="52">
        <v>42.094970000000004</v>
      </c>
      <c r="E11" s="52">
        <v>37.291029999999999</v>
      </c>
      <c r="F11" s="52">
        <v>29.145669999999999</v>
      </c>
      <c r="G11" s="52">
        <v>33.281599999999997</v>
      </c>
      <c r="H11" s="52">
        <v>33.990319999999997</v>
      </c>
      <c r="I11" s="52">
        <v>54.622390000000003</v>
      </c>
      <c r="J11" s="52">
        <v>36.12462</v>
      </c>
      <c r="K11" s="52">
        <v>0</v>
      </c>
      <c r="L11" s="52">
        <v>0</v>
      </c>
      <c r="M11" s="52">
        <v>0</v>
      </c>
      <c r="N11" s="52">
        <v>0</v>
      </c>
      <c r="O11" s="52">
        <v>0</v>
      </c>
      <c r="P11" s="53">
        <v>266.55059999999997</v>
      </c>
      <c r="Q11" s="119">
        <v>0.33291717041899999</v>
      </c>
    </row>
    <row r="12" spans="1:17" ht="14.4" customHeight="1" x14ac:dyDescent="0.3">
      <c r="A12" s="15" t="s">
        <v>40</v>
      </c>
      <c r="B12" s="51">
        <v>84.583075173517997</v>
      </c>
      <c r="C12" s="52">
        <v>7.0485895977929998</v>
      </c>
      <c r="D12" s="52">
        <v>1.61327</v>
      </c>
      <c r="E12" s="52">
        <v>0.66807000000000005</v>
      </c>
      <c r="F12" s="52">
        <v>15.3157</v>
      </c>
      <c r="G12" s="52">
        <v>0.26014999999999999</v>
      </c>
      <c r="H12" s="52">
        <v>0.66886999999999996</v>
      </c>
      <c r="I12" s="52">
        <v>19.173100000000002</v>
      </c>
      <c r="J12" s="52">
        <v>7.843E-2</v>
      </c>
      <c r="K12" s="52">
        <v>0</v>
      </c>
      <c r="L12" s="52">
        <v>0</v>
      </c>
      <c r="M12" s="52">
        <v>0</v>
      </c>
      <c r="N12" s="52">
        <v>0</v>
      </c>
      <c r="O12" s="52">
        <v>0</v>
      </c>
      <c r="P12" s="53">
        <v>37.777589999999996</v>
      </c>
      <c r="Q12" s="119">
        <v>0.76565651844899996</v>
      </c>
    </row>
    <row r="13" spans="1:17" ht="14.4" customHeight="1" x14ac:dyDescent="0.3">
      <c r="A13" s="15" t="s">
        <v>41</v>
      </c>
      <c r="B13" s="51">
        <v>353</v>
      </c>
      <c r="C13" s="52">
        <v>29.416666666666</v>
      </c>
      <c r="D13" s="52">
        <v>26.265789999999999</v>
      </c>
      <c r="E13" s="52">
        <v>24.38288</v>
      </c>
      <c r="F13" s="52">
        <v>27.038799999999998</v>
      </c>
      <c r="G13" s="52">
        <v>13.21885</v>
      </c>
      <c r="H13" s="52">
        <v>23.746210000000001</v>
      </c>
      <c r="I13" s="52">
        <v>32.266710000000003</v>
      </c>
      <c r="J13" s="52">
        <v>26.124020000000002</v>
      </c>
      <c r="K13" s="52">
        <v>0</v>
      </c>
      <c r="L13" s="52">
        <v>0</v>
      </c>
      <c r="M13" s="52">
        <v>0</v>
      </c>
      <c r="N13" s="52">
        <v>0</v>
      </c>
      <c r="O13" s="52">
        <v>0</v>
      </c>
      <c r="P13" s="53">
        <v>173.04326</v>
      </c>
      <c r="Q13" s="119">
        <v>0.84035577498900005</v>
      </c>
    </row>
    <row r="14" spans="1:17" ht="14.4" customHeight="1" x14ac:dyDescent="0.3">
      <c r="A14" s="15" t="s">
        <v>42</v>
      </c>
      <c r="B14" s="51">
        <v>1601.38051268863</v>
      </c>
      <c r="C14" s="52">
        <v>133.44837605738601</v>
      </c>
      <c r="D14" s="52">
        <v>194.40799999999999</v>
      </c>
      <c r="E14" s="52">
        <v>156.22399999999999</v>
      </c>
      <c r="F14" s="52">
        <v>145.36699999999999</v>
      </c>
      <c r="G14" s="52">
        <v>122.709</v>
      </c>
      <c r="H14" s="52">
        <v>114.83</v>
      </c>
      <c r="I14" s="52">
        <v>99.293999999999997</v>
      </c>
      <c r="J14" s="52">
        <v>91.328999999999994</v>
      </c>
      <c r="K14" s="52">
        <v>0</v>
      </c>
      <c r="L14" s="52">
        <v>0</v>
      </c>
      <c r="M14" s="52">
        <v>0</v>
      </c>
      <c r="N14" s="52">
        <v>0</v>
      </c>
      <c r="O14" s="52">
        <v>0</v>
      </c>
      <c r="P14" s="53">
        <v>924.16099999999994</v>
      </c>
      <c r="Q14" s="119">
        <v>0.98931889544399998</v>
      </c>
    </row>
    <row r="15" spans="1:17" ht="14.4" customHeight="1" x14ac:dyDescent="0.3">
      <c r="A15" s="15" t="s">
        <v>43</v>
      </c>
      <c r="B15" s="51">
        <v>0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3">
        <v>0</v>
      </c>
      <c r="Q15" s="119" t="s">
        <v>273</v>
      </c>
    </row>
    <row r="16" spans="1:17" ht="14.4" customHeight="1" x14ac:dyDescent="0.3">
      <c r="A16" s="15" t="s">
        <v>44</v>
      </c>
      <c r="B16" s="51">
        <v>0</v>
      </c>
      <c r="C16" s="52">
        <v>0</v>
      </c>
      <c r="D16" s="52">
        <v>0</v>
      </c>
      <c r="E16" s="52">
        <v>0</v>
      </c>
      <c r="F16" s="52">
        <v>0</v>
      </c>
      <c r="G16" s="52">
        <v>0</v>
      </c>
      <c r="H16" s="52">
        <v>0</v>
      </c>
      <c r="I16" s="52">
        <v>0</v>
      </c>
      <c r="J16" s="52">
        <v>0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53">
        <v>0</v>
      </c>
      <c r="Q16" s="119" t="s">
        <v>273</v>
      </c>
    </row>
    <row r="17" spans="1:17" ht="14.4" customHeight="1" x14ac:dyDescent="0.3">
      <c r="A17" s="15" t="s">
        <v>45</v>
      </c>
      <c r="B17" s="51">
        <v>3229.0929342303398</v>
      </c>
      <c r="C17" s="52">
        <v>269.09107785252797</v>
      </c>
      <c r="D17" s="52">
        <v>259.10775000000001</v>
      </c>
      <c r="E17" s="52">
        <v>827.51350000000002</v>
      </c>
      <c r="F17" s="52">
        <v>181.16494</v>
      </c>
      <c r="G17" s="52">
        <v>27.55462</v>
      </c>
      <c r="H17" s="52">
        <v>59.253450000000001</v>
      </c>
      <c r="I17" s="52">
        <v>455.97683999999998</v>
      </c>
      <c r="J17" s="52">
        <v>330.38153999999997</v>
      </c>
      <c r="K17" s="52">
        <v>0</v>
      </c>
      <c r="L17" s="52">
        <v>0</v>
      </c>
      <c r="M17" s="52">
        <v>0</v>
      </c>
      <c r="N17" s="52">
        <v>0</v>
      </c>
      <c r="O17" s="52">
        <v>0</v>
      </c>
      <c r="P17" s="53">
        <v>2140.95264</v>
      </c>
      <c r="Q17" s="119">
        <v>1.1366054184459999</v>
      </c>
    </row>
    <row r="18" spans="1:17" ht="14.4" customHeight="1" x14ac:dyDescent="0.3">
      <c r="A18" s="15" t="s">
        <v>46</v>
      </c>
      <c r="B18" s="51">
        <v>0</v>
      </c>
      <c r="C18" s="52">
        <v>0</v>
      </c>
      <c r="D18" s="52">
        <v>2.2000000000000002</v>
      </c>
      <c r="E18" s="52">
        <v>1.7230000000000001</v>
      </c>
      <c r="F18" s="52">
        <v>29.347000000000001</v>
      </c>
      <c r="G18" s="52">
        <v>2.6440000000000001</v>
      </c>
      <c r="H18" s="52">
        <v>13.78</v>
      </c>
      <c r="I18" s="52">
        <v>6.1989999999999998</v>
      </c>
      <c r="J18" s="52">
        <v>0.45</v>
      </c>
      <c r="K18" s="52">
        <v>0</v>
      </c>
      <c r="L18" s="52">
        <v>0</v>
      </c>
      <c r="M18" s="52">
        <v>0</v>
      </c>
      <c r="N18" s="52">
        <v>0</v>
      </c>
      <c r="O18" s="52">
        <v>0</v>
      </c>
      <c r="P18" s="53">
        <v>56.343000000000004</v>
      </c>
      <c r="Q18" s="119" t="s">
        <v>273</v>
      </c>
    </row>
    <row r="19" spans="1:17" ht="14.4" customHeight="1" x14ac:dyDescent="0.3">
      <c r="A19" s="15" t="s">
        <v>47</v>
      </c>
      <c r="B19" s="51">
        <v>18176.884106406102</v>
      </c>
      <c r="C19" s="52">
        <v>1514.74034220051</v>
      </c>
      <c r="D19" s="52">
        <v>1289.2121</v>
      </c>
      <c r="E19" s="52">
        <v>1291.7374600000001</v>
      </c>
      <c r="F19" s="52">
        <v>1212.76</v>
      </c>
      <c r="G19" s="52">
        <v>1195.37995</v>
      </c>
      <c r="H19" s="52">
        <v>1218.7390399999999</v>
      </c>
      <c r="I19" s="52">
        <v>1204.4859799999999</v>
      </c>
      <c r="J19" s="52">
        <v>1245.9240400000001</v>
      </c>
      <c r="K19" s="52">
        <v>0</v>
      </c>
      <c r="L19" s="52">
        <v>0</v>
      </c>
      <c r="M19" s="52">
        <v>0</v>
      </c>
      <c r="N19" s="52">
        <v>0</v>
      </c>
      <c r="O19" s="52">
        <v>0</v>
      </c>
      <c r="P19" s="53">
        <v>8658.2385699999995</v>
      </c>
      <c r="Q19" s="119">
        <v>0.81656980396300005</v>
      </c>
    </row>
    <row r="20" spans="1:17" ht="14.4" customHeight="1" x14ac:dyDescent="0.3">
      <c r="A20" s="15" t="s">
        <v>48</v>
      </c>
      <c r="B20" s="51">
        <v>73878</v>
      </c>
      <c r="C20" s="52">
        <v>6156.5</v>
      </c>
      <c r="D20" s="52">
        <v>6216.3896000000004</v>
      </c>
      <c r="E20" s="52">
        <v>6090.2315399999998</v>
      </c>
      <c r="F20" s="52">
        <v>6150.0168200000098</v>
      </c>
      <c r="G20" s="52">
        <v>6296.1292899999999</v>
      </c>
      <c r="H20" s="52">
        <v>6301.2941899999996</v>
      </c>
      <c r="I20" s="52">
        <v>6210.4292599999999</v>
      </c>
      <c r="J20" s="52">
        <v>8165.0510000000004</v>
      </c>
      <c r="K20" s="52">
        <v>0</v>
      </c>
      <c r="L20" s="52">
        <v>0</v>
      </c>
      <c r="M20" s="52">
        <v>0</v>
      </c>
      <c r="N20" s="52">
        <v>0</v>
      </c>
      <c r="O20" s="52">
        <v>0</v>
      </c>
      <c r="P20" s="53">
        <v>45429.541700000002</v>
      </c>
      <c r="Q20" s="119">
        <v>1.0541597544979999</v>
      </c>
    </row>
    <row r="21" spans="1:17" ht="14.4" customHeight="1" x14ac:dyDescent="0.3">
      <c r="A21" s="16" t="s">
        <v>49</v>
      </c>
      <c r="B21" s="51">
        <v>29302</v>
      </c>
      <c r="C21" s="52">
        <v>2441.8333333333399</v>
      </c>
      <c r="D21" s="52">
        <v>2359.8209999999999</v>
      </c>
      <c r="E21" s="52">
        <v>2359.8820000000001</v>
      </c>
      <c r="F21" s="52">
        <v>2358.7130000000002</v>
      </c>
      <c r="G21" s="52">
        <v>2443.377</v>
      </c>
      <c r="H21" s="52">
        <v>2432.1579999999999</v>
      </c>
      <c r="I21" s="52">
        <v>2432.1570000000002</v>
      </c>
      <c r="J21" s="52">
        <v>2432.1709999999998</v>
      </c>
      <c r="K21" s="52">
        <v>0</v>
      </c>
      <c r="L21" s="52">
        <v>0</v>
      </c>
      <c r="M21" s="52">
        <v>0</v>
      </c>
      <c r="N21" s="52">
        <v>0</v>
      </c>
      <c r="O21" s="52">
        <v>0</v>
      </c>
      <c r="P21" s="53">
        <v>16818.278999999999</v>
      </c>
      <c r="Q21" s="119">
        <v>0.98393745916899999</v>
      </c>
    </row>
    <row r="22" spans="1:17" ht="14.4" customHeight="1" x14ac:dyDescent="0.3">
      <c r="A22" s="15" t="s">
        <v>50</v>
      </c>
      <c r="B22" s="51">
        <v>63</v>
      </c>
      <c r="C22" s="52">
        <v>5.25</v>
      </c>
      <c r="D22" s="52">
        <v>0</v>
      </c>
      <c r="E22" s="52">
        <v>0</v>
      </c>
      <c r="F22" s="52">
        <v>35.090000000000003</v>
      </c>
      <c r="G22" s="52">
        <v>77.161699999999996</v>
      </c>
      <c r="H22" s="52">
        <v>9.9000199999999996</v>
      </c>
      <c r="I22" s="52">
        <v>11.579700000000001</v>
      </c>
      <c r="J22" s="52">
        <v>9.8796499999999998</v>
      </c>
      <c r="K22" s="52">
        <v>0</v>
      </c>
      <c r="L22" s="52">
        <v>0</v>
      </c>
      <c r="M22" s="52">
        <v>0</v>
      </c>
      <c r="N22" s="52">
        <v>0</v>
      </c>
      <c r="O22" s="52">
        <v>0</v>
      </c>
      <c r="P22" s="53">
        <v>143.61107000000001</v>
      </c>
      <c r="Q22" s="119">
        <v>3.9077842176869999</v>
      </c>
    </row>
    <row r="23" spans="1:17" ht="14.4" customHeight="1" x14ac:dyDescent="0.3">
      <c r="A23" s="16" t="s">
        <v>51</v>
      </c>
      <c r="B23" s="51">
        <v>0</v>
      </c>
      <c r="C23" s="52">
        <v>0</v>
      </c>
      <c r="D23" s="52">
        <v>0</v>
      </c>
      <c r="E23" s="52">
        <v>0</v>
      </c>
      <c r="F23" s="52">
        <v>0</v>
      </c>
      <c r="G23" s="52">
        <v>0</v>
      </c>
      <c r="H23" s="52">
        <v>0</v>
      </c>
      <c r="I23" s="52">
        <v>0</v>
      </c>
      <c r="J23" s="52">
        <v>0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P23" s="53">
        <v>0</v>
      </c>
      <c r="Q23" s="119" t="s">
        <v>273</v>
      </c>
    </row>
    <row r="24" spans="1:17" ht="14.4" customHeight="1" x14ac:dyDescent="0.3">
      <c r="A24" s="16" t="s">
        <v>52</v>
      </c>
      <c r="B24" s="51">
        <v>0</v>
      </c>
      <c r="C24" s="52">
        <v>0</v>
      </c>
      <c r="D24" s="52">
        <v>2.9997500000000001</v>
      </c>
      <c r="E24" s="52">
        <v>1.239999997E-3</v>
      </c>
      <c r="F24" s="52">
        <v>22.660210000001001</v>
      </c>
      <c r="G24" s="52">
        <v>10.798499999999001</v>
      </c>
      <c r="H24" s="52">
        <v>31.310440000001002</v>
      </c>
      <c r="I24" s="52">
        <v>-7.7125399999999997</v>
      </c>
      <c r="J24" s="52">
        <v>3.038580000004</v>
      </c>
      <c r="K24" s="52">
        <v>0</v>
      </c>
      <c r="L24" s="52">
        <v>0</v>
      </c>
      <c r="M24" s="52">
        <v>0</v>
      </c>
      <c r="N24" s="52">
        <v>0</v>
      </c>
      <c r="O24" s="52">
        <v>0</v>
      </c>
      <c r="P24" s="53">
        <v>63.096180000003997</v>
      </c>
      <c r="Q24" s="119"/>
    </row>
    <row r="25" spans="1:17" ht="14.4" customHeight="1" x14ac:dyDescent="0.3">
      <c r="A25" s="17" t="s">
        <v>53</v>
      </c>
      <c r="B25" s="54">
        <v>189851.48589295201</v>
      </c>
      <c r="C25" s="55">
        <v>15820.957157745999</v>
      </c>
      <c r="D25" s="55">
        <v>14295.06849</v>
      </c>
      <c r="E25" s="55">
        <v>15553.36304</v>
      </c>
      <c r="F25" s="55">
        <v>15186.239170000001</v>
      </c>
      <c r="G25" s="55">
        <v>15011.26179</v>
      </c>
      <c r="H25" s="55">
        <v>15206.54257</v>
      </c>
      <c r="I25" s="55">
        <v>16570.819049999998</v>
      </c>
      <c r="J25" s="55">
        <v>16509.2179</v>
      </c>
      <c r="K25" s="55">
        <v>0</v>
      </c>
      <c r="L25" s="55">
        <v>0</v>
      </c>
      <c r="M25" s="55">
        <v>0</v>
      </c>
      <c r="N25" s="55">
        <v>0</v>
      </c>
      <c r="O25" s="55">
        <v>0</v>
      </c>
      <c r="P25" s="56">
        <v>108332.51201000001</v>
      </c>
      <c r="Q25" s="120">
        <v>0.97820081237599998</v>
      </c>
    </row>
    <row r="26" spans="1:17" ht="14.4" customHeight="1" x14ac:dyDescent="0.3">
      <c r="A26" s="15" t="s">
        <v>54</v>
      </c>
      <c r="B26" s="51">
        <v>9770.3139214928906</v>
      </c>
      <c r="C26" s="52">
        <v>814.19282679107403</v>
      </c>
      <c r="D26" s="52">
        <v>735.67666999999994</v>
      </c>
      <c r="E26" s="52">
        <v>701.76283999999998</v>
      </c>
      <c r="F26" s="52">
        <v>824.31536000000006</v>
      </c>
      <c r="G26" s="52">
        <v>832.87909999999999</v>
      </c>
      <c r="H26" s="52">
        <v>886.44233999999994</v>
      </c>
      <c r="I26" s="52">
        <v>912.98581999999999</v>
      </c>
      <c r="J26" s="52">
        <v>994.53714000000002</v>
      </c>
      <c r="K26" s="52">
        <v>0</v>
      </c>
      <c r="L26" s="52">
        <v>0</v>
      </c>
      <c r="M26" s="52">
        <v>0</v>
      </c>
      <c r="N26" s="52">
        <v>0</v>
      </c>
      <c r="O26" s="52">
        <v>0</v>
      </c>
      <c r="P26" s="53">
        <v>5888.5992699999997</v>
      </c>
      <c r="Q26" s="119">
        <v>1.0332054514140001</v>
      </c>
    </row>
    <row r="27" spans="1:17" ht="14.4" customHeight="1" x14ac:dyDescent="0.3">
      <c r="A27" s="18" t="s">
        <v>55</v>
      </c>
      <c r="B27" s="54">
        <v>199621.799814445</v>
      </c>
      <c r="C27" s="55">
        <v>16635.1499845371</v>
      </c>
      <c r="D27" s="55">
        <v>15030.74516</v>
      </c>
      <c r="E27" s="55">
        <v>16255.12588</v>
      </c>
      <c r="F27" s="55">
        <v>16010.554529999999</v>
      </c>
      <c r="G27" s="55">
        <v>15844.140890000001</v>
      </c>
      <c r="H27" s="55">
        <v>16092.984909999999</v>
      </c>
      <c r="I27" s="55">
        <v>17483.80487</v>
      </c>
      <c r="J27" s="55">
        <v>17503.75504</v>
      </c>
      <c r="K27" s="55">
        <v>0</v>
      </c>
      <c r="L27" s="55">
        <v>0</v>
      </c>
      <c r="M27" s="55">
        <v>0</v>
      </c>
      <c r="N27" s="55">
        <v>0</v>
      </c>
      <c r="O27" s="55">
        <v>0</v>
      </c>
      <c r="P27" s="56">
        <v>114221.11128</v>
      </c>
      <c r="Q27" s="120">
        <v>0.98089296619400002</v>
      </c>
    </row>
    <row r="28" spans="1:17" ht="14.4" customHeight="1" x14ac:dyDescent="0.3">
      <c r="A28" s="16" t="s">
        <v>56</v>
      </c>
      <c r="B28" s="51">
        <v>800</v>
      </c>
      <c r="C28" s="52">
        <v>66.666666666666003</v>
      </c>
      <c r="D28" s="52">
        <v>48.59966</v>
      </c>
      <c r="E28" s="52">
        <v>24.234249999999999</v>
      </c>
      <c r="F28" s="52">
        <v>31.24774</v>
      </c>
      <c r="G28" s="52">
        <v>24.292819999999999</v>
      </c>
      <c r="H28" s="52">
        <v>53.485309999999998</v>
      </c>
      <c r="I28" s="52">
        <v>42.677900000000001</v>
      </c>
      <c r="J28" s="52">
        <v>50.867699999999999</v>
      </c>
      <c r="K28" s="52">
        <v>0</v>
      </c>
      <c r="L28" s="52">
        <v>0</v>
      </c>
      <c r="M28" s="52">
        <v>0</v>
      </c>
      <c r="N28" s="52">
        <v>0</v>
      </c>
      <c r="O28" s="52">
        <v>0</v>
      </c>
      <c r="P28" s="53">
        <v>275.40537999999998</v>
      </c>
      <c r="Q28" s="119">
        <v>0.59015438571400003</v>
      </c>
    </row>
    <row r="29" spans="1:17" ht="14.4" customHeight="1" x14ac:dyDescent="0.3">
      <c r="A29" s="16" t="s">
        <v>57</v>
      </c>
      <c r="B29" s="51">
        <v>0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3">
        <v>0</v>
      </c>
      <c r="Q29" s="119" t="s">
        <v>273</v>
      </c>
    </row>
    <row r="30" spans="1:17" ht="14.4" customHeight="1" x14ac:dyDescent="0.3">
      <c r="A30" s="16" t="s">
        <v>58</v>
      </c>
      <c r="B30" s="51">
        <v>0</v>
      </c>
      <c r="C30" s="52">
        <v>0</v>
      </c>
      <c r="D30" s="52">
        <v>0</v>
      </c>
      <c r="E30" s="52">
        <v>0</v>
      </c>
      <c r="F30" s="52">
        <v>0</v>
      </c>
      <c r="G30" s="52">
        <v>0</v>
      </c>
      <c r="H30" s="52">
        <v>0</v>
      </c>
      <c r="I30" s="52">
        <v>0</v>
      </c>
      <c r="J30" s="52">
        <v>0</v>
      </c>
      <c r="K30" s="52">
        <v>0</v>
      </c>
      <c r="L30" s="52">
        <v>0</v>
      </c>
      <c r="M30" s="52">
        <v>0</v>
      </c>
      <c r="N30" s="52">
        <v>0</v>
      </c>
      <c r="O30" s="52">
        <v>0</v>
      </c>
      <c r="P30" s="53">
        <v>0</v>
      </c>
      <c r="Q30" s="119">
        <v>0</v>
      </c>
    </row>
    <row r="31" spans="1:17" ht="14.4" customHeight="1" thickBot="1" x14ac:dyDescent="0.35">
      <c r="A31" s="19" t="s">
        <v>59</v>
      </c>
      <c r="B31" s="57">
        <v>0</v>
      </c>
      <c r="C31" s="58">
        <v>0</v>
      </c>
      <c r="D31" s="58">
        <v>0</v>
      </c>
      <c r="E31" s="58">
        <v>0</v>
      </c>
      <c r="F31" s="58">
        <v>0</v>
      </c>
      <c r="G31" s="58">
        <v>0</v>
      </c>
      <c r="H31" s="58">
        <v>0</v>
      </c>
      <c r="I31" s="58">
        <v>0</v>
      </c>
      <c r="J31" s="58">
        <v>0</v>
      </c>
      <c r="K31" s="58">
        <v>0</v>
      </c>
      <c r="L31" s="58">
        <v>0</v>
      </c>
      <c r="M31" s="58">
        <v>0</v>
      </c>
      <c r="N31" s="58">
        <v>0</v>
      </c>
      <c r="O31" s="58">
        <v>0</v>
      </c>
      <c r="P31" s="59">
        <v>0</v>
      </c>
      <c r="Q31" s="121" t="s">
        <v>273</v>
      </c>
    </row>
    <row r="32" spans="1:17" ht="14.4" customHeight="1" x14ac:dyDescent="0.3">
      <c r="B32" s="161"/>
      <c r="C32" s="161"/>
      <c r="D32" s="161"/>
      <c r="E32" s="161"/>
      <c r="F32" s="161"/>
      <c r="G32" s="161"/>
      <c r="H32" s="161"/>
      <c r="I32" s="161"/>
      <c r="J32" s="161"/>
      <c r="K32" s="161"/>
      <c r="L32" s="161"/>
      <c r="M32" s="161"/>
      <c r="N32" s="161"/>
      <c r="O32" s="161"/>
      <c r="P32" s="161"/>
      <c r="Q32" s="161"/>
    </row>
    <row r="33" spans="1:17" ht="14.4" customHeight="1" x14ac:dyDescent="0.3">
      <c r="A33" s="144" t="s">
        <v>173</v>
      </c>
      <c r="B33" s="162"/>
      <c r="C33" s="162"/>
      <c r="D33" s="162"/>
      <c r="E33" s="162"/>
      <c r="F33" s="162"/>
      <c r="G33" s="162"/>
      <c r="H33" s="162"/>
      <c r="I33" s="162"/>
      <c r="J33" s="162"/>
      <c r="K33" s="162"/>
      <c r="L33" s="162"/>
      <c r="M33" s="162"/>
      <c r="N33" s="162"/>
      <c r="O33" s="162"/>
      <c r="P33" s="162"/>
      <c r="Q33" s="162"/>
    </row>
    <row r="34" spans="1:17" ht="14.4" customHeight="1" x14ac:dyDescent="0.3">
      <c r="A34" s="166" t="s">
        <v>250</v>
      </c>
      <c r="B34" s="162"/>
      <c r="C34" s="162"/>
      <c r="D34" s="162"/>
      <c r="E34" s="162"/>
      <c r="F34" s="162"/>
      <c r="G34" s="162"/>
      <c r="H34" s="162"/>
      <c r="I34" s="162"/>
      <c r="J34" s="162"/>
      <c r="K34" s="162"/>
      <c r="L34" s="162"/>
      <c r="M34" s="162"/>
      <c r="N34" s="162"/>
      <c r="O34" s="162"/>
      <c r="P34" s="162"/>
      <c r="Q34" s="162"/>
    </row>
    <row r="35" spans="1:17" ht="14.4" customHeight="1" x14ac:dyDescent="0.3">
      <c r="A35" s="167" t="s">
        <v>60</v>
      </c>
      <c r="B35" s="162"/>
      <c r="C35" s="162"/>
      <c r="D35" s="162"/>
      <c r="E35" s="162"/>
      <c r="F35" s="162"/>
      <c r="G35" s="162"/>
      <c r="H35" s="162"/>
      <c r="I35" s="162"/>
      <c r="J35" s="162"/>
      <c r="K35" s="162"/>
      <c r="L35" s="162"/>
      <c r="M35" s="162"/>
      <c r="N35" s="162"/>
      <c r="O35" s="162"/>
      <c r="P35" s="162"/>
      <c r="Q35" s="162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2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60" customWidth="1"/>
    <col min="2" max="11" width="10" style="160" customWidth="1"/>
    <col min="12" max="16384" width="8.88671875" style="160"/>
  </cols>
  <sheetData>
    <row r="1" spans="1:11" s="60" customFormat="1" ht="18.600000000000001" customHeight="1" thickBot="1" x14ac:dyDescent="0.4">
      <c r="A1" s="392" t="s">
        <v>61</v>
      </c>
      <c r="B1" s="392"/>
      <c r="C1" s="392"/>
      <c r="D1" s="392"/>
      <c r="E1" s="392"/>
      <c r="F1" s="392"/>
      <c r="G1" s="392"/>
      <c r="H1" s="397"/>
      <c r="I1" s="397"/>
      <c r="J1" s="397"/>
      <c r="K1" s="397"/>
    </row>
    <row r="2" spans="1:11" s="60" customFormat="1" ht="14.4" customHeight="1" thickBot="1" x14ac:dyDescent="0.35">
      <c r="A2" s="272" t="s">
        <v>272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1" ht="14.4" customHeight="1" x14ac:dyDescent="0.3">
      <c r="A3" s="89"/>
      <c r="B3" s="393" t="s">
        <v>62</v>
      </c>
      <c r="C3" s="394"/>
      <c r="D3" s="394"/>
      <c r="E3" s="394"/>
      <c r="F3" s="400" t="s">
        <v>63</v>
      </c>
      <c r="G3" s="394"/>
      <c r="H3" s="394"/>
      <c r="I3" s="394"/>
      <c r="J3" s="394"/>
      <c r="K3" s="401"/>
    </row>
    <row r="4" spans="1:11" ht="14.4" customHeight="1" x14ac:dyDescent="0.3">
      <c r="A4" s="90"/>
      <c r="B4" s="398"/>
      <c r="C4" s="399"/>
      <c r="D4" s="399"/>
      <c r="E4" s="399"/>
      <c r="F4" s="402" t="s">
        <v>251</v>
      </c>
      <c r="G4" s="404" t="s">
        <v>64</v>
      </c>
      <c r="H4" s="171" t="s">
        <v>154</v>
      </c>
      <c r="I4" s="402" t="s">
        <v>65</v>
      </c>
      <c r="J4" s="404" t="s">
        <v>258</v>
      </c>
      <c r="K4" s="405" t="s">
        <v>252</v>
      </c>
    </row>
    <row r="5" spans="1:11" ht="42" thickBot="1" x14ac:dyDescent="0.35">
      <c r="A5" s="91"/>
      <c r="B5" s="24" t="s">
        <v>254</v>
      </c>
      <c r="C5" s="25" t="s">
        <v>255</v>
      </c>
      <c r="D5" s="26" t="s">
        <v>256</v>
      </c>
      <c r="E5" s="26" t="s">
        <v>257</v>
      </c>
      <c r="F5" s="403"/>
      <c r="G5" s="403"/>
      <c r="H5" s="25" t="s">
        <v>253</v>
      </c>
      <c r="I5" s="403"/>
      <c r="J5" s="403"/>
      <c r="K5" s="406"/>
    </row>
    <row r="6" spans="1:11" ht="14.4" customHeight="1" thickBot="1" x14ac:dyDescent="0.35">
      <c r="A6" s="497" t="s">
        <v>275</v>
      </c>
      <c r="B6" s="479">
        <v>187275.50587576401</v>
      </c>
      <c r="C6" s="479">
        <v>182797.78245</v>
      </c>
      <c r="D6" s="480">
        <v>-4477.7234257637501</v>
      </c>
      <c r="E6" s="481">
        <v>0.97609018112199997</v>
      </c>
      <c r="F6" s="479">
        <v>189851.48589295201</v>
      </c>
      <c r="G6" s="480">
        <v>110746.70010422201</v>
      </c>
      <c r="H6" s="482">
        <v>16509.2179</v>
      </c>
      <c r="I6" s="479">
        <v>108332.51201000001</v>
      </c>
      <c r="J6" s="480">
        <v>-2414.18809422189</v>
      </c>
      <c r="K6" s="483">
        <v>0.57061714055299995</v>
      </c>
    </row>
    <row r="7" spans="1:11" ht="14.4" customHeight="1" thickBot="1" x14ac:dyDescent="0.35">
      <c r="A7" s="498" t="s">
        <v>276</v>
      </c>
      <c r="B7" s="479">
        <v>65374.114408425397</v>
      </c>
      <c r="C7" s="479">
        <v>63702.539519999998</v>
      </c>
      <c r="D7" s="480">
        <v>-1671.5748884253701</v>
      </c>
      <c r="E7" s="481">
        <v>0.97443063047800005</v>
      </c>
      <c r="F7" s="479">
        <v>65202.508852315397</v>
      </c>
      <c r="G7" s="480">
        <v>38034.796830517298</v>
      </c>
      <c r="H7" s="482">
        <v>4322.3226699999996</v>
      </c>
      <c r="I7" s="479">
        <v>35023.00993</v>
      </c>
      <c r="J7" s="480">
        <v>-3011.7869005172802</v>
      </c>
      <c r="K7" s="483">
        <v>0.53714206012099996</v>
      </c>
    </row>
    <row r="8" spans="1:11" ht="14.4" customHeight="1" thickBot="1" x14ac:dyDescent="0.35">
      <c r="A8" s="499" t="s">
        <v>277</v>
      </c>
      <c r="B8" s="479">
        <v>63786.314674280897</v>
      </c>
      <c r="C8" s="479">
        <v>62133.542520000003</v>
      </c>
      <c r="D8" s="480">
        <v>-1652.7721542808399</v>
      </c>
      <c r="E8" s="481">
        <v>0.97408892232199995</v>
      </c>
      <c r="F8" s="479">
        <v>63601.128339626703</v>
      </c>
      <c r="G8" s="480">
        <v>37100.658198115598</v>
      </c>
      <c r="H8" s="482">
        <v>4230.9936699999998</v>
      </c>
      <c r="I8" s="479">
        <v>34098.84893</v>
      </c>
      <c r="J8" s="480">
        <v>-3001.8092681155899</v>
      </c>
      <c r="K8" s="483">
        <v>0.53613591173899999</v>
      </c>
    </row>
    <row r="9" spans="1:11" ht="14.4" customHeight="1" thickBot="1" x14ac:dyDescent="0.35">
      <c r="A9" s="500" t="s">
        <v>278</v>
      </c>
      <c r="B9" s="484">
        <v>0</v>
      </c>
      <c r="C9" s="484">
        <v>3.9100000000000003E-3</v>
      </c>
      <c r="D9" s="485">
        <v>3.9100000000000003E-3</v>
      </c>
      <c r="E9" s="486" t="s">
        <v>273</v>
      </c>
      <c r="F9" s="484">
        <v>0</v>
      </c>
      <c r="G9" s="485">
        <v>0</v>
      </c>
      <c r="H9" s="487">
        <v>5.8E-4</v>
      </c>
      <c r="I9" s="484">
        <v>8.0000000000000494E-5</v>
      </c>
      <c r="J9" s="485">
        <v>8.0000000000000494E-5</v>
      </c>
      <c r="K9" s="488" t="s">
        <v>273</v>
      </c>
    </row>
    <row r="10" spans="1:11" ht="14.4" customHeight="1" thickBot="1" x14ac:dyDescent="0.35">
      <c r="A10" s="501" t="s">
        <v>279</v>
      </c>
      <c r="B10" s="479">
        <v>0</v>
      </c>
      <c r="C10" s="479">
        <v>3.9100000000000003E-3</v>
      </c>
      <c r="D10" s="480">
        <v>3.9100000000000003E-3</v>
      </c>
      <c r="E10" s="489" t="s">
        <v>273</v>
      </c>
      <c r="F10" s="479">
        <v>0</v>
      </c>
      <c r="G10" s="480">
        <v>0</v>
      </c>
      <c r="H10" s="482">
        <v>5.8E-4</v>
      </c>
      <c r="I10" s="479">
        <v>8.0000000000000494E-5</v>
      </c>
      <c r="J10" s="480">
        <v>8.0000000000000494E-5</v>
      </c>
      <c r="K10" s="490" t="s">
        <v>273</v>
      </c>
    </row>
    <row r="11" spans="1:11" ht="14.4" customHeight="1" thickBot="1" x14ac:dyDescent="0.35">
      <c r="A11" s="500" t="s">
        <v>280</v>
      </c>
      <c r="B11" s="484">
        <v>12938.039298039401</v>
      </c>
      <c r="C11" s="484">
        <v>12821.50749</v>
      </c>
      <c r="D11" s="485">
        <v>-116.53180803941</v>
      </c>
      <c r="E11" s="491">
        <v>0.990993085941</v>
      </c>
      <c r="F11" s="484">
        <v>13351</v>
      </c>
      <c r="G11" s="485">
        <v>7788.0833333333303</v>
      </c>
      <c r="H11" s="487">
        <v>644.14162999999996</v>
      </c>
      <c r="I11" s="484">
        <v>5739.5817800000004</v>
      </c>
      <c r="J11" s="485">
        <v>-2048.5015533333299</v>
      </c>
      <c r="K11" s="492">
        <v>0.42989901730199997</v>
      </c>
    </row>
    <row r="12" spans="1:11" ht="14.4" customHeight="1" thickBot="1" x14ac:dyDescent="0.35">
      <c r="A12" s="501" t="s">
        <v>281</v>
      </c>
      <c r="B12" s="479">
        <v>271.00002446574001</v>
      </c>
      <c r="C12" s="479">
        <v>306.76094000000001</v>
      </c>
      <c r="D12" s="480">
        <v>35.760915534258999</v>
      </c>
      <c r="E12" s="481">
        <v>1.1319590859990001</v>
      </c>
      <c r="F12" s="479">
        <v>320</v>
      </c>
      <c r="G12" s="480">
        <v>186.666666666667</v>
      </c>
      <c r="H12" s="482">
        <v>16.058109999999999</v>
      </c>
      <c r="I12" s="479">
        <v>186.12573</v>
      </c>
      <c r="J12" s="480">
        <v>-0.54093666666600004</v>
      </c>
      <c r="K12" s="483">
        <v>0.58164290625000004</v>
      </c>
    </row>
    <row r="13" spans="1:11" ht="14.4" customHeight="1" thickBot="1" x14ac:dyDescent="0.35">
      <c r="A13" s="501" t="s">
        <v>282</v>
      </c>
      <c r="B13" s="479">
        <v>0</v>
      </c>
      <c r="C13" s="479">
        <v>0.66659999999999997</v>
      </c>
      <c r="D13" s="480">
        <v>0.66659999999999997</v>
      </c>
      <c r="E13" s="489" t="s">
        <v>283</v>
      </c>
      <c r="F13" s="479">
        <v>1</v>
      </c>
      <c r="G13" s="480">
        <v>0.58333333333299997</v>
      </c>
      <c r="H13" s="482">
        <v>0</v>
      </c>
      <c r="I13" s="479">
        <v>0.66820000000000002</v>
      </c>
      <c r="J13" s="480">
        <v>8.4866666665999999E-2</v>
      </c>
      <c r="K13" s="483">
        <v>0.66820000000000002</v>
      </c>
    </row>
    <row r="14" spans="1:11" ht="14.4" customHeight="1" thickBot="1" x14ac:dyDescent="0.35">
      <c r="A14" s="501" t="s">
        <v>284</v>
      </c>
      <c r="B14" s="479">
        <v>12637.001140861799</v>
      </c>
      <c r="C14" s="479">
        <v>12484.513650000001</v>
      </c>
      <c r="D14" s="480">
        <v>-152.48749086184199</v>
      </c>
      <c r="E14" s="481">
        <v>0.98793325337500004</v>
      </c>
      <c r="F14" s="479">
        <v>13000</v>
      </c>
      <c r="G14" s="480">
        <v>7583.3333333333303</v>
      </c>
      <c r="H14" s="482">
        <v>625.94479000000001</v>
      </c>
      <c r="I14" s="479">
        <v>5534.7823200000003</v>
      </c>
      <c r="J14" s="480">
        <v>-2048.55101333333</v>
      </c>
      <c r="K14" s="483">
        <v>0.42575248615299999</v>
      </c>
    </row>
    <row r="15" spans="1:11" ht="14.4" customHeight="1" thickBot="1" x14ac:dyDescent="0.35">
      <c r="A15" s="501" t="s">
        <v>285</v>
      </c>
      <c r="B15" s="479">
        <v>3.8130003442000002E-2</v>
      </c>
      <c r="C15" s="479">
        <v>0</v>
      </c>
      <c r="D15" s="480">
        <v>-3.8130003442000002E-2</v>
      </c>
      <c r="E15" s="481">
        <v>0</v>
      </c>
      <c r="F15" s="479">
        <v>0</v>
      </c>
      <c r="G15" s="480">
        <v>0</v>
      </c>
      <c r="H15" s="482">
        <v>0</v>
      </c>
      <c r="I15" s="479">
        <v>0</v>
      </c>
      <c r="J15" s="480">
        <v>0</v>
      </c>
      <c r="K15" s="483">
        <v>7</v>
      </c>
    </row>
    <row r="16" spans="1:11" ht="14.4" customHeight="1" thickBot="1" x14ac:dyDescent="0.35">
      <c r="A16" s="501" t="s">
        <v>286</v>
      </c>
      <c r="B16" s="479">
        <v>30.000002708383999</v>
      </c>
      <c r="C16" s="479">
        <v>29.566299999999998</v>
      </c>
      <c r="D16" s="480">
        <v>-0.43370270838399999</v>
      </c>
      <c r="E16" s="481">
        <v>0.985543244358</v>
      </c>
      <c r="F16" s="479">
        <v>30</v>
      </c>
      <c r="G16" s="480">
        <v>17.5</v>
      </c>
      <c r="H16" s="482">
        <v>2.1387299999999998</v>
      </c>
      <c r="I16" s="479">
        <v>18.00553</v>
      </c>
      <c r="J16" s="480">
        <v>0.50553000000000003</v>
      </c>
      <c r="K16" s="483">
        <v>0.60018433333300003</v>
      </c>
    </row>
    <row r="17" spans="1:11" ht="14.4" customHeight="1" thickBot="1" x14ac:dyDescent="0.35">
      <c r="A17" s="500" t="s">
        <v>287</v>
      </c>
      <c r="B17" s="484">
        <v>49294.925069440702</v>
      </c>
      <c r="C17" s="484">
        <v>48419.011059999997</v>
      </c>
      <c r="D17" s="485">
        <v>-875.91400944062502</v>
      </c>
      <c r="E17" s="491">
        <v>0.98223115243100001</v>
      </c>
      <c r="F17" s="484">
        <v>48440</v>
      </c>
      <c r="G17" s="485">
        <v>28256.666666666701</v>
      </c>
      <c r="H17" s="487">
        <v>3524.52439</v>
      </c>
      <c r="I17" s="484">
        <v>27881.335620000002</v>
      </c>
      <c r="J17" s="485">
        <v>-375.33104666665901</v>
      </c>
      <c r="K17" s="492">
        <v>0.57558496325300001</v>
      </c>
    </row>
    <row r="18" spans="1:11" ht="14.4" customHeight="1" thickBot="1" x14ac:dyDescent="0.35">
      <c r="A18" s="501" t="s">
        <v>288</v>
      </c>
      <c r="B18" s="479">
        <v>499.99990731193202</v>
      </c>
      <c r="C18" s="479">
        <v>132.203000000001</v>
      </c>
      <c r="D18" s="480">
        <v>-367.79690731193199</v>
      </c>
      <c r="E18" s="481">
        <v>0.264406049014</v>
      </c>
      <c r="F18" s="479">
        <v>200</v>
      </c>
      <c r="G18" s="480">
        <v>116.666666666667</v>
      </c>
      <c r="H18" s="482">
        <v>0</v>
      </c>
      <c r="I18" s="479">
        <v>0</v>
      </c>
      <c r="J18" s="480">
        <v>-116.666666666667</v>
      </c>
      <c r="K18" s="483">
        <v>0</v>
      </c>
    </row>
    <row r="19" spans="1:11" ht="14.4" customHeight="1" thickBot="1" x14ac:dyDescent="0.35">
      <c r="A19" s="501" t="s">
        <v>289</v>
      </c>
      <c r="B19" s="479">
        <v>0.93878008475200003</v>
      </c>
      <c r="C19" s="479">
        <v>1.5305800000000001</v>
      </c>
      <c r="D19" s="480">
        <v>0.59179991524700004</v>
      </c>
      <c r="E19" s="481">
        <v>1.6303924900610001</v>
      </c>
      <c r="F19" s="479">
        <v>2</v>
      </c>
      <c r="G19" s="480">
        <v>1.1666666666659999</v>
      </c>
      <c r="H19" s="482">
        <v>0.41454999999999997</v>
      </c>
      <c r="I19" s="479">
        <v>1.0750599999999999</v>
      </c>
      <c r="J19" s="480">
        <v>-9.1606666665999995E-2</v>
      </c>
      <c r="K19" s="483">
        <v>0.53752999999999995</v>
      </c>
    </row>
    <row r="20" spans="1:11" ht="14.4" customHeight="1" thickBot="1" x14ac:dyDescent="0.35">
      <c r="A20" s="501" t="s">
        <v>290</v>
      </c>
      <c r="B20" s="479">
        <v>96.673694234601996</v>
      </c>
      <c r="C20" s="479">
        <v>143.2389</v>
      </c>
      <c r="D20" s="480">
        <v>46.565205765397998</v>
      </c>
      <c r="E20" s="481">
        <v>1.4816740079499999</v>
      </c>
      <c r="F20" s="479">
        <v>140</v>
      </c>
      <c r="G20" s="480">
        <v>81.666666666666003</v>
      </c>
      <c r="H20" s="482">
        <v>9.5112699999999997</v>
      </c>
      <c r="I20" s="479">
        <v>51.888150000000003</v>
      </c>
      <c r="J20" s="480">
        <v>-29.778516666666</v>
      </c>
      <c r="K20" s="483">
        <v>0.37062964285700001</v>
      </c>
    </row>
    <row r="21" spans="1:11" ht="14.4" customHeight="1" thickBot="1" x14ac:dyDescent="0.35">
      <c r="A21" s="501" t="s">
        <v>291</v>
      </c>
      <c r="B21" s="479">
        <v>9908.72054883294</v>
      </c>
      <c r="C21" s="479">
        <v>10571.397080000001</v>
      </c>
      <c r="D21" s="480">
        <v>662.67653116706197</v>
      </c>
      <c r="E21" s="481">
        <v>1.06687811286</v>
      </c>
      <c r="F21" s="479">
        <v>10425</v>
      </c>
      <c r="G21" s="480">
        <v>6081.25</v>
      </c>
      <c r="H21" s="482">
        <v>860.64080999999999</v>
      </c>
      <c r="I21" s="479">
        <v>6151.2764399999996</v>
      </c>
      <c r="J21" s="480">
        <v>70.026439999999994</v>
      </c>
      <c r="K21" s="483">
        <v>0.59005049784100005</v>
      </c>
    </row>
    <row r="22" spans="1:11" ht="14.4" customHeight="1" thickBot="1" x14ac:dyDescent="0.35">
      <c r="A22" s="501" t="s">
        <v>292</v>
      </c>
      <c r="B22" s="479">
        <v>8.083299627133</v>
      </c>
      <c r="C22" s="479">
        <v>8.5775900000000007</v>
      </c>
      <c r="D22" s="480">
        <v>0.49429037286600003</v>
      </c>
      <c r="E22" s="481">
        <v>1.0611495794620001</v>
      </c>
      <c r="F22" s="479">
        <v>8</v>
      </c>
      <c r="G22" s="480">
        <v>4.6666666666659999</v>
      </c>
      <c r="H22" s="482">
        <v>0.43559999999999999</v>
      </c>
      <c r="I22" s="479">
        <v>4.2735000000000003</v>
      </c>
      <c r="J22" s="480">
        <v>-0.39316666666599998</v>
      </c>
      <c r="K22" s="483">
        <v>0.53418750000000004</v>
      </c>
    </row>
    <row r="23" spans="1:11" ht="14.4" customHeight="1" thickBot="1" x14ac:dyDescent="0.35">
      <c r="A23" s="501" t="s">
        <v>293</v>
      </c>
      <c r="B23" s="479">
        <v>52.146036158194001</v>
      </c>
      <c r="C23" s="479">
        <v>39.196060000000003</v>
      </c>
      <c r="D23" s="480">
        <v>-12.949976158194</v>
      </c>
      <c r="E23" s="481">
        <v>0.751659433539</v>
      </c>
      <c r="F23" s="479">
        <v>50</v>
      </c>
      <c r="G23" s="480">
        <v>29.166666666666</v>
      </c>
      <c r="H23" s="482">
        <v>1.2297</v>
      </c>
      <c r="I23" s="479">
        <v>12.862399999999999</v>
      </c>
      <c r="J23" s="480">
        <v>-16.304266666665999</v>
      </c>
      <c r="K23" s="483">
        <v>0.25724799999999998</v>
      </c>
    </row>
    <row r="24" spans="1:11" ht="14.4" customHeight="1" thickBot="1" x14ac:dyDescent="0.35">
      <c r="A24" s="501" t="s">
        <v>294</v>
      </c>
      <c r="B24" s="479">
        <v>185.91247184243201</v>
      </c>
      <c r="C24" s="479">
        <v>166.71493000000001</v>
      </c>
      <c r="D24" s="480">
        <v>-19.197541842431001</v>
      </c>
      <c r="E24" s="481">
        <v>0.89673881664699995</v>
      </c>
      <c r="F24" s="479">
        <v>185</v>
      </c>
      <c r="G24" s="480">
        <v>107.916666666667</v>
      </c>
      <c r="H24" s="482">
        <v>7.7010100000000001</v>
      </c>
      <c r="I24" s="479">
        <v>60.275410000000001</v>
      </c>
      <c r="J24" s="480">
        <v>-47.641256666666003</v>
      </c>
      <c r="K24" s="483">
        <v>0.32581302702699999</v>
      </c>
    </row>
    <row r="25" spans="1:11" ht="14.4" customHeight="1" thickBot="1" x14ac:dyDescent="0.35">
      <c r="A25" s="501" t="s">
        <v>295</v>
      </c>
      <c r="B25" s="479">
        <v>105.46421811132301</v>
      </c>
      <c r="C25" s="479">
        <v>122.46939999999999</v>
      </c>
      <c r="D25" s="480">
        <v>17.005181888675999</v>
      </c>
      <c r="E25" s="481">
        <v>1.161241245544</v>
      </c>
      <c r="F25" s="479">
        <v>110</v>
      </c>
      <c r="G25" s="480">
        <v>64.166666666666003</v>
      </c>
      <c r="H25" s="482">
        <v>19.251999999999999</v>
      </c>
      <c r="I25" s="479">
        <v>68.953599999999994</v>
      </c>
      <c r="J25" s="480">
        <v>4.7869333333329998</v>
      </c>
      <c r="K25" s="483">
        <v>0.62685090908999996</v>
      </c>
    </row>
    <row r="26" spans="1:11" ht="14.4" customHeight="1" thickBot="1" x14ac:dyDescent="0.35">
      <c r="A26" s="501" t="s">
        <v>296</v>
      </c>
      <c r="B26" s="479">
        <v>11369.7779445421</v>
      </c>
      <c r="C26" s="479">
        <v>12083.38776</v>
      </c>
      <c r="D26" s="480">
        <v>713.60981545787001</v>
      </c>
      <c r="E26" s="481">
        <v>1.0627637425230001</v>
      </c>
      <c r="F26" s="479">
        <v>11970</v>
      </c>
      <c r="G26" s="480">
        <v>6982.5</v>
      </c>
      <c r="H26" s="482">
        <v>825.09082999999998</v>
      </c>
      <c r="I26" s="479">
        <v>6895.3349799999996</v>
      </c>
      <c r="J26" s="480">
        <v>-87.165019999996005</v>
      </c>
      <c r="K26" s="483">
        <v>0.57605137677499996</v>
      </c>
    </row>
    <row r="27" spans="1:11" ht="14.4" customHeight="1" thickBot="1" x14ac:dyDescent="0.35">
      <c r="A27" s="501" t="s">
        <v>297</v>
      </c>
      <c r="B27" s="479">
        <v>24051.503894419799</v>
      </c>
      <c r="C27" s="479">
        <v>21856.71399</v>
      </c>
      <c r="D27" s="480">
        <v>-2194.7899044197902</v>
      </c>
      <c r="E27" s="481">
        <v>0.90874625079299998</v>
      </c>
      <c r="F27" s="479">
        <v>21965</v>
      </c>
      <c r="G27" s="480">
        <v>12812.916666666701</v>
      </c>
      <c r="H27" s="482">
        <v>1784.87066</v>
      </c>
      <c r="I27" s="479">
        <v>12670.955970000001</v>
      </c>
      <c r="J27" s="480">
        <v>-141.96069666666</v>
      </c>
      <c r="K27" s="483">
        <v>0.57687029228300002</v>
      </c>
    </row>
    <row r="28" spans="1:11" ht="14.4" customHeight="1" thickBot="1" x14ac:dyDescent="0.35">
      <c r="A28" s="501" t="s">
        <v>298</v>
      </c>
      <c r="B28" s="479">
        <v>2.0000012831810001</v>
      </c>
      <c r="C28" s="479">
        <v>0.70409999999999995</v>
      </c>
      <c r="D28" s="480">
        <v>-1.295901283181</v>
      </c>
      <c r="E28" s="481">
        <v>0.35204977412799998</v>
      </c>
      <c r="F28" s="479">
        <v>0</v>
      </c>
      <c r="G28" s="480">
        <v>0</v>
      </c>
      <c r="H28" s="482">
        <v>0</v>
      </c>
      <c r="I28" s="479">
        <v>1.17994</v>
      </c>
      <c r="J28" s="480">
        <v>1.17994</v>
      </c>
      <c r="K28" s="490" t="s">
        <v>273</v>
      </c>
    </row>
    <row r="29" spans="1:11" ht="14.4" customHeight="1" thickBot="1" x14ac:dyDescent="0.35">
      <c r="A29" s="501" t="s">
        <v>299</v>
      </c>
      <c r="B29" s="479">
        <v>4.9999990731189996</v>
      </c>
      <c r="C29" s="479">
        <v>8.1675000000000004</v>
      </c>
      <c r="D29" s="480">
        <v>3.1675009268799998</v>
      </c>
      <c r="E29" s="481">
        <v>1.633500302811</v>
      </c>
      <c r="F29" s="479">
        <v>5</v>
      </c>
      <c r="G29" s="480">
        <v>2.9166666666659999</v>
      </c>
      <c r="H29" s="482">
        <v>0</v>
      </c>
      <c r="I29" s="479">
        <v>-2.8421709430404001E-14</v>
      </c>
      <c r="J29" s="480">
        <v>-2.9166666666659999</v>
      </c>
      <c r="K29" s="483">
        <v>-5.6843418860808002E-15</v>
      </c>
    </row>
    <row r="30" spans="1:11" ht="14.4" customHeight="1" thickBot="1" x14ac:dyDescent="0.35">
      <c r="A30" s="501" t="s">
        <v>300</v>
      </c>
      <c r="B30" s="479">
        <v>3008.7042739191002</v>
      </c>
      <c r="C30" s="479">
        <v>3284.7101699999998</v>
      </c>
      <c r="D30" s="480">
        <v>276.00589608090399</v>
      </c>
      <c r="E30" s="481">
        <v>1.0917358008469999</v>
      </c>
      <c r="F30" s="479">
        <v>3380</v>
      </c>
      <c r="G30" s="480">
        <v>1971.6666666666699</v>
      </c>
      <c r="H30" s="482">
        <v>15.37796</v>
      </c>
      <c r="I30" s="479">
        <v>1963.26017</v>
      </c>
      <c r="J30" s="480">
        <v>-8.4064966666659995</v>
      </c>
      <c r="K30" s="483">
        <v>0.58084620414200006</v>
      </c>
    </row>
    <row r="31" spans="1:11" ht="14.4" customHeight="1" thickBot="1" x14ac:dyDescent="0.35">
      <c r="A31" s="500" t="s">
        <v>301</v>
      </c>
      <c r="B31" s="484">
        <v>0.113166866298</v>
      </c>
      <c r="C31" s="484">
        <v>0</v>
      </c>
      <c r="D31" s="485">
        <v>-0.113166866298</v>
      </c>
      <c r="E31" s="491">
        <v>0</v>
      </c>
      <c r="F31" s="484">
        <v>0</v>
      </c>
      <c r="G31" s="485">
        <v>0</v>
      </c>
      <c r="H31" s="487">
        <v>0</v>
      </c>
      <c r="I31" s="484">
        <v>0</v>
      </c>
      <c r="J31" s="485">
        <v>0</v>
      </c>
      <c r="K31" s="492">
        <v>0</v>
      </c>
    </row>
    <row r="32" spans="1:11" ht="14.4" customHeight="1" thickBot="1" x14ac:dyDescent="0.35">
      <c r="A32" s="501" t="s">
        <v>302</v>
      </c>
      <c r="B32" s="479">
        <v>0.113166866298</v>
      </c>
      <c r="C32" s="479">
        <v>0</v>
      </c>
      <c r="D32" s="480">
        <v>-0.113166866298</v>
      </c>
      <c r="E32" s="481">
        <v>0</v>
      </c>
      <c r="F32" s="479">
        <v>0</v>
      </c>
      <c r="G32" s="480">
        <v>0</v>
      </c>
      <c r="H32" s="482">
        <v>0</v>
      </c>
      <c r="I32" s="479">
        <v>0</v>
      </c>
      <c r="J32" s="480">
        <v>0</v>
      </c>
      <c r="K32" s="483">
        <v>0</v>
      </c>
    </row>
    <row r="33" spans="1:11" ht="14.4" customHeight="1" thickBot="1" x14ac:dyDescent="0.35">
      <c r="A33" s="500" t="s">
        <v>303</v>
      </c>
      <c r="B33" s="484">
        <v>827.839386060945</v>
      </c>
      <c r="C33" s="484">
        <v>471.76522</v>
      </c>
      <c r="D33" s="485">
        <v>-356.074166060945</v>
      </c>
      <c r="E33" s="491">
        <v>0.56987530183199997</v>
      </c>
      <c r="F33" s="484">
        <v>1372.5452644532199</v>
      </c>
      <c r="G33" s="485">
        <v>800.65140426438097</v>
      </c>
      <c r="H33" s="487">
        <v>36.12462</v>
      </c>
      <c r="I33" s="484">
        <v>266.55059999999997</v>
      </c>
      <c r="J33" s="485">
        <v>-534.10080426438105</v>
      </c>
      <c r="K33" s="492">
        <v>0.19420168274399999</v>
      </c>
    </row>
    <row r="34" spans="1:11" ht="14.4" customHeight="1" thickBot="1" x14ac:dyDescent="0.35">
      <c r="A34" s="501" t="s">
        <v>304</v>
      </c>
      <c r="B34" s="479">
        <v>30.458336868696001</v>
      </c>
      <c r="C34" s="479">
        <v>42.415999999999997</v>
      </c>
      <c r="D34" s="480">
        <v>11.957663131303001</v>
      </c>
      <c r="E34" s="481">
        <v>1.392590809631</v>
      </c>
      <c r="F34" s="479">
        <v>0</v>
      </c>
      <c r="G34" s="480">
        <v>0</v>
      </c>
      <c r="H34" s="482">
        <v>0</v>
      </c>
      <c r="I34" s="479">
        <v>-8.8817841970012504E-16</v>
      </c>
      <c r="J34" s="480">
        <v>-8.8817841970012504E-16</v>
      </c>
      <c r="K34" s="490" t="s">
        <v>273</v>
      </c>
    </row>
    <row r="35" spans="1:11" ht="14.4" customHeight="1" thickBot="1" x14ac:dyDescent="0.35">
      <c r="A35" s="501" t="s">
        <v>305</v>
      </c>
      <c r="B35" s="479">
        <v>12.059417230051</v>
      </c>
      <c r="C35" s="479">
        <v>11.740180000000001</v>
      </c>
      <c r="D35" s="480">
        <v>-0.31923723005100002</v>
      </c>
      <c r="E35" s="481">
        <v>0.97352797204300001</v>
      </c>
      <c r="F35" s="479">
        <v>12</v>
      </c>
      <c r="G35" s="480">
        <v>7</v>
      </c>
      <c r="H35" s="482">
        <v>0.97348000000000001</v>
      </c>
      <c r="I35" s="479">
        <v>6.3615899999999996</v>
      </c>
      <c r="J35" s="480">
        <v>-0.63840999999900006</v>
      </c>
      <c r="K35" s="483">
        <v>0.53013250000000001</v>
      </c>
    </row>
    <row r="36" spans="1:11" ht="14.4" customHeight="1" thickBot="1" x14ac:dyDescent="0.35">
      <c r="A36" s="501" t="s">
        <v>306</v>
      </c>
      <c r="B36" s="479">
        <v>177.753469369594</v>
      </c>
      <c r="C36" s="479">
        <v>168.01876999999999</v>
      </c>
      <c r="D36" s="480">
        <v>-9.7346993695930006</v>
      </c>
      <c r="E36" s="481">
        <v>0.94523482774099998</v>
      </c>
      <c r="F36" s="479">
        <v>172.582835677372</v>
      </c>
      <c r="G36" s="480">
        <v>100.6733208118</v>
      </c>
      <c r="H36" s="482">
        <v>18.03745</v>
      </c>
      <c r="I36" s="479">
        <v>116.81666</v>
      </c>
      <c r="J36" s="480">
        <v>16.143339188199</v>
      </c>
      <c r="K36" s="483">
        <v>0.676872989955</v>
      </c>
    </row>
    <row r="37" spans="1:11" ht="14.4" customHeight="1" thickBot="1" x14ac:dyDescent="0.35">
      <c r="A37" s="501" t="s">
        <v>307</v>
      </c>
      <c r="B37" s="479">
        <v>98.373536758699004</v>
      </c>
      <c r="C37" s="479">
        <v>106.19131</v>
      </c>
      <c r="D37" s="480">
        <v>7.8177732413000003</v>
      </c>
      <c r="E37" s="481">
        <v>1.079470287425</v>
      </c>
      <c r="F37" s="479">
        <v>105</v>
      </c>
      <c r="G37" s="480">
        <v>61.25</v>
      </c>
      <c r="H37" s="482">
        <v>6.7607900000000001</v>
      </c>
      <c r="I37" s="479">
        <v>59.394889999999997</v>
      </c>
      <c r="J37" s="480">
        <v>-1.85511</v>
      </c>
      <c r="K37" s="483">
        <v>0.56566561904699997</v>
      </c>
    </row>
    <row r="38" spans="1:11" ht="14.4" customHeight="1" thickBot="1" x14ac:dyDescent="0.35">
      <c r="A38" s="501" t="s">
        <v>308</v>
      </c>
      <c r="B38" s="479">
        <v>14.421187774425</v>
      </c>
      <c r="C38" s="479">
        <v>6.2009699999999999</v>
      </c>
      <c r="D38" s="480">
        <v>-8.2202177744250005</v>
      </c>
      <c r="E38" s="481">
        <v>0.42999024054000001</v>
      </c>
      <c r="F38" s="479">
        <v>5.7987391748709998</v>
      </c>
      <c r="G38" s="480">
        <v>3.3825978520079998</v>
      </c>
      <c r="H38" s="482">
        <v>2.4520900000000001</v>
      </c>
      <c r="I38" s="479">
        <v>6.2966499999999996</v>
      </c>
      <c r="J38" s="480">
        <v>2.9140521479910002</v>
      </c>
      <c r="K38" s="483">
        <v>1.085865359712</v>
      </c>
    </row>
    <row r="39" spans="1:11" ht="14.4" customHeight="1" thickBot="1" x14ac:dyDescent="0.35">
      <c r="A39" s="501" t="s">
        <v>309</v>
      </c>
      <c r="B39" s="479">
        <v>0</v>
      </c>
      <c r="C39" s="479">
        <v>2.4249999999999998</v>
      </c>
      <c r="D39" s="480">
        <v>2.4249999999999998</v>
      </c>
      <c r="E39" s="489" t="s">
        <v>273</v>
      </c>
      <c r="F39" s="479">
        <v>0</v>
      </c>
      <c r="G39" s="480">
        <v>0</v>
      </c>
      <c r="H39" s="482">
        <v>0</v>
      </c>
      <c r="I39" s="479">
        <v>0</v>
      </c>
      <c r="J39" s="480">
        <v>0</v>
      </c>
      <c r="K39" s="490" t="s">
        <v>273</v>
      </c>
    </row>
    <row r="40" spans="1:11" ht="14.4" customHeight="1" thickBot="1" x14ac:dyDescent="0.35">
      <c r="A40" s="501" t="s">
        <v>310</v>
      </c>
      <c r="B40" s="479">
        <v>0</v>
      </c>
      <c r="C40" s="479">
        <v>0</v>
      </c>
      <c r="D40" s="480">
        <v>0</v>
      </c>
      <c r="E40" s="481">
        <v>1</v>
      </c>
      <c r="F40" s="479">
        <v>0</v>
      </c>
      <c r="G40" s="480">
        <v>0</v>
      </c>
      <c r="H40" s="482">
        <v>0</v>
      </c>
      <c r="I40" s="479">
        <v>0.82764000000000004</v>
      </c>
      <c r="J40" s="480">
        <v>0.82764000000000004</v>
      </c>
      <c r="K40" s="490" t="s">
        <v>283</v>
      </c>
    </row>
    <row r="41" spans="1:11" ht="14.4" customHeight="1" thickBot="1" x14ac:dyDescent="0.35">
      <c r="A41" s="501" t="s">
        <v>311</v>
      </c>
      <c r="B41" s="479">
        <v>7.3850889673419999</v>
      </c>
      <c r="C41" s="479">
        <v>2.2800400000000001</v>
      </c>
      <c r="D41" s="480">
        <v>-5.1050489673420003</v>
      </c>
      <c r="E41" s="481">
        <v>0.308735617144</v>
      </c>
      <c r="F41" s="479">
        <v>1</v>
      </c>
      <c r="G41" s="480">
        <v>0.58333333333299997</v>
      </c>
      <c r="H41" s="482">
        <v>0</v>
      </c>
      <c r="I41" s="479">
        <v>0</v>
      </c>
      <c r="J41" s="480">
        <v>-0.58333333333299997</v>
      </c>
      <c r="K41" s="483">
        <v>0</v>
      </c>
    </row>
    <row r="42" spans="1:11" ht="14.4" customHeight="1" thickBot="1" x14ac:dyDescent="0.35">
      <c r="A42" s="501" t="s">
        <v>312</v>
      </c>
      <c r="B42" s="479">
        <v>41.124599501906999</v>
      </c>
      <c r="C42" s="479">
        <v>33.501379999999997</v>
      </c>
      <c r="D42" s="480">
        <v>-7.6232195019070002</v>
      </c>
      <c r="E42" s="481">
        <v>0.81463115521499996</v>
      </c>
      <c r="F42" s="479">
        <v>42.163689600978003</v>
      </c>
      <c r="G42" s="480">
        <v>24.595485600570999</v>
      </c>
      <c r="H42" s="482">
        <v>0.57838000000000001</v>
      </c>
      <c r="I42" s="479">
        <v>20.05716</v>
      </c>
      <c r="J42" s="480">
        <v>-4.5383256005710004</v>
      </c>
      <c r="K42" s="483">
        <v>0.47569745887499998</v>
      </c>
    </row>
    <row r="43" spans="1:11" ht="14.4" customHeight="1" thickBot="1" x14ac:dyDescent="0.35">
      <c r="A43" s="501" t="s">
        <v>313</v>
      </c>
      <c r="B43" s="479">
        <v>0</v>
      </c>
      <c r="C43" s="479">
        <v>0.99219999999999997</v>
      </c>
      <c r="D43" s="480">
        <v>0.99219999999999997</v>
      </c>
      <c r="E43" s="489" t="s">
        <v>273</v>
      </c>
      <c r="F43" s="479">
        <v>0</v>
      </c>
      <c r="G43" s="480">
        <v>0</v>
      </c>
      <c r="H43" s="482">
        <v>0</v>
      </c>
      <c r="I43" s="479">
        <v>0</v>
      </c>
      <c r="J43" s="480">
        <v>0</v>
      </c>
      <c r="K43" s="490" t="s">
        <v>273</v>
      </c>
    </row>
    <row r="44" spans="1:11" ht="14.4" customHeight="1" thickBot="1" x14ac:dyDescent="0.35">
      <c r="A44" s="501" t="s">
        <v>314</v>
      </c>
      <c r="B44" s="479">
        <v>0</v>
      </c>
      <c r="C44" s="479">
        <v>0</v>
      </c>
      <c r="D44" s="480">
        <v>0</v>
      </c>
      <c r="E44" s="481">
        <v>1</v>
      </c>
      <c r="F44" s="479">
        <v>0</v>
      </c>
      <c r="G44" s="480">
        <v>0</v>
      </c>
      <c r="H44" s="482">
        <v>0</v>
      </c>
      <c r="I44" s="479">
        <v>1.1919999999999999</v>
      </c>
      <c r="J44" s="480">
        <v>1.1919999999999999</v>
      </c>
      <c r="K44" s="490" t="s">
        <v>283</v>
      </c>
    </row>
    <row r="45" spans="1:11" ht="14.4" customHeight="1" thickBot="1" x14ac:dyDescent="0.35">
      <c r="A45" s="501" t="s">
        <v>315</v>
      </c>
      <c r="B45" s="479">
        <v>0</v>
      </c>
      <c r="C45" s="479">
        <v>1.998</v>
      </c>
      <c r="D45" s="480">
        <v>1.998</v>
      </c>
      <c r="E45" s="489" t="s">
        <v>283</v>
      </c>
      <c r="F45" s="479">
        <v>0</v>
      </c>
      <c r="G45" s="480">
        <v>0</v>
      </c>
      <c r="H45" s="482">
        <v>0</v>
      </c>
      <c r="I45" s="479">
        <v>0</v>
      </c>
      <c r="J45" s="480">
        <v>0</v>
      </c>
      <c r="K45" s="490" t="s">
        <v>273</v>
      </c>
    </row>
    <row r="46" spans="1:11" ht="14.4" customHeight="1" thickBot="1" x14ac:dyDescent="0.35">
      <c r="A46" s="501" t="s">
        <v>316</v>
      </c>
      <c r="B46" s="479">
        <v>94.449980487619996</v>
      </c>
      <c r="C46" s="479">
        <v>88.596170000000001</v>
      </c>
      <c r="D46" s="480">
        <v>-5.8538104876199997</v>
      </c>
      <c r="E46" s="481">
        <v>0.93802211014299997</v>
      </c>
      <c r="F46" s="479">
        <v>94</v>
      </c>
      <c r="G46" s="480">
        <v>54.833333333333002</v>
      </c>
      <c r="H46" s="482">
        <v>7.3224299999999998</v>
      </c>
      <c r="I46" s="479">
        <v>55.604010000000002</v>
      </c>
      <c r="J46" s="480">
        <v>0.77067666666599999</v>
      </c>
      <c r="K46" s="483">
        <v>0.59153202127600002</v>
      </c>
    </row>
    <row r="47" spans="1:11" ht="14.4" customHeight="1" thickBot="1" x14ac:dyDescent="0.35">
      <c r="A47" s="501" t="s">
        <v>317</v>
      </c>
      <c r="B47" s="479">
        <v>351.81376910260798</v>
      </c>
      <c r="C47" s="479">
        <v>7.4051999999999998</v>
      </c>
      <c r="D47" s="480">
        <v>-344.408569102608</v>
      </c>
      <c r="E47" s="481">
        <v>2.1048636097000001E-2</v>
      </c>
      <c r="F47" s="479">
        <v>940.00000000000205</v>
      </c>
      <c r="G47" s="480">
        <v>548.33333333333405</v>
      </c>
      <c r="H47" s="482">
        <v>0</v>
      </c>
      <c r="I47" s="479">
        <v>0</v>
      </c>
      <c r="J47" s="480">
        <v>-548.33333333333405</v>
      </c>
      <c r="K47" s="483">
        <v>0</v>
      </c>
    </row>
    <row r="48" spans="1:11" ht="14.4" customHeight="1" thickBot="1" x14ac:dyDescent="0.35">
      <c r="A48" s="500" t="s">
        <v>318</v>
      </c>
      <c r="B48" s="484">
        <v>444.04946671639402</v>
      </c>
      <c r="C48" s="484">
        <v>79.23536</v>
      </c>
      <c r="D48" s="485">
        <v>-364.81410671639298</v>
      </c>
      <c r="E48" s="491">
        <v>0.17843813795300001</v>
      </c>
      <c r="F48" s="484">
        <v>84.583075173517997</v>
      </c>
      <c r="G48" s="485">
        <v>49.340127184552003</v>
      </c>
      <c r="H48" s="487">
        <v>7.843E-2</v>
      </c>
      <c r="I48" s="484">
        <v>37.777589999999996</v>
      </c>
      <c r="J48" s="485">
        <v>-11.562537184551999</v>
      </c>
      <c r="K48" s="492">
        <v>0.446632969095</v>
      </c>
    </row>
    <row r="49" spans="1:11" ht="14.4" customHeight="1" thickBot="1" x14ac:dyDescent="0.35">
      <c r="A49" s="501" t="s">
        <v>319</v>
      </c>
      <c r="B49" s="479">
        <v>4.0769021466999997E-2</v>
      </c>
      <c r="C49" s="479">
        <v>4.87E-2</v>
      </c>
      <c r="D49" s="480">
        <v>7.9309785319999996E-3</v>
      </c>
      <c r="E49" s="481">
        <v>1.194534434413</v>
      </c>
      <c r="F49" s="479">
        <v>0</v>
      </c>
      <c r="G49" s="480">
        <v>0</v>
      </c>
      <c r="H49" s="482">
        <v>0</v>
      </c>
      <c r="I49" s="479">
        <v>0</v>
      </c>
      <c r="J49" s="480">
        <v>0</v>
      </c>
      <c r="K49" s="483">
        <v>0</v>
      </c>
    </row>
    <row r="50" spans="1:11" ht="14.4" customHeight="1" thickBot="1" x14ac:dyDescent="0.35">
      <c r="A50" s="501" t="s">
        <v>320</v>
      </c>
      <c r="B50" s="479">
        <v>0.206179535493</v>
      </c>
      <c r="C50" s="479">
        <v>32.698999999999998</v>
      </c>
      <c r="D50" s="480">
        <v>32.492820464506003</v>
      </c>
      <c r="E50" s="481">
        <v>158.59478935086199</v>
      </c>
      <c r="F50" s="479">
        <v>42.637495480547997</v>
      </c>
      <c r="G50" s="480">
        <v>24.871872363653001</v>
      </c>
      <c r="H50" s="482">
        <v>0</v>
      </c>
      <c r="I50" s="479">
        <v>1.1809099999999999</v>
      </c>
      <c r="J50" s="480">
        <v>-23.690962363653</v>
      </c>
      <c r="K50" s="483">
        <v>2.7696514222E-2</v>
      </c>
    </row>
    <row r="51" spans="1:11" ht="14.4" customHeight="1" thickBot="1" x14ac:dyDescent="0.35">
      <c r="A51" s="501" t="s">
        <v>321</v>
      </c>
      <c r="B51" s="479">
        <v>428.92753570306598</v>
      </c>
      <c r="C51" s="479">
        <v>40.816420000000001</v>
      </c>
      <c r="D51" s="480">
        <v>-388.11111570306599</v>
      </c>
      <c r="E51" s="481">
        <v>9.5159243934000007E-2</v>
      </c>
      <c r="F51" s="479">
        <v>37.841028307819997</v>
      </c>
      <c r="G51" s="480">
        <v>22.073933179560999</v>
      </c>
      <c r="H51" s="482">
        <v>0</v>
      </c>
      <c r="I51" s="479">
        <v>30.99577</v>
      </c>
      <c r="J51" s="480">
        <v>8.9218368204379992</v>
      </c>
      <c r="K51" s="483">
        <v>0.81910485486399998</v>
      </c>
    </row>
    <row r="52" spans="1:11" ht="14.4" customHeight="1" thickBot="1" x14ac:dyDescent="0.35">
      <c r="A52" s="501" t="s">
        <v>322</v>
      </c>
      <c r="B52" s="479">
        <v>0</v>
      </c>
      <c r="C52" s="479">
        <v>1.7957700000000001</v>
      </c>
      <c r="D52" s="480">
        <v>1.7957700000000001</v>
      </c>
      <c r="E52" s="489" t="s">
        <v>273</v>
      </c>
      <c r="F52" s="479">
        <v>0</v>
      </c>
      <c r="G52" s="480">
        <v>0</v>
      </c>
      <c r="H52" s="482">
        <v>0</v>
      </c>
      <c r="I52" s="479">
        <v>0.99929999999999997</v>
      </c>
      <c r="J52" s="480">
        <v>0.99929999999999997</v>
      </c>
      <c r="K52" s="490" t="s">
        <v>273</v>
      </c>
    </row>
    <row r="53" spans="1:11" ht="14.4" customHeight="1" thickBot="1" x14ac:dyDescent="0.35">
      <c r="A53" s="501" t="s">
        <v>323</v>
      </c>
      <c r="B53" s="479">
        <v>14.874982456366</v>
      </c>
      <c r="C53" s="479">
        <v>3.87547</v>
      </c>
      <c r="D53" s="480">
        <v>-10.999512456366</v>
      </c>
      <c r="E53" s="481">
        <v>0.26053610559599999</v>
      </c>
      <c r="F53" s="479">
        <v>4.1045513851499997</v>
      </c>
      <c r="G53" s="480">
        <v>2.3943216413370001</v>
      </c>
      <c r="H53" s="482">
        <v>7.843E-2</v>
      </c>
      <c r="I53" s="479">
        <v>4.60161</v>
      </c>
      <c r="J53" s="480">
        <v>2.2072883586619998</v>
      </c>
      <c r="K53" s="483">
        <v>1.1210993768149999</v>
      </c>
    </row>
    <row r="54" spans="1:11" ht="14.4" customHeight="1" thickBot="1" x14ac:dyDescent="0.35">
      <c r="A54" s="500" t="s">
        <v>324</v>
      </c>
      <c r="B54" s="484">
        <v>281.34828715718101</v>
      </c>
      <c r="C54" s="484">
        <v>342.01947999999999</v>
      </c>
      <c r="D54" s="485">
        <v>60.671192842819003</v>
      </c>
      <c r="E54" s="491">
        <v>1.215644436494</v>
      </c>
      <c r="F54" s="484">
        <v>353</v>
      </c>
      <c r="G54" s="485">
        <v>205.916666666667</v>
      </c>
      <c r="H54" s="487">
        <v>26.124020000000002</v>
      </c>
      <c r="I54" s="484">
        <v>173.04326</v>
      </c>
      <c r="J54" s="485">
        <v>-32.873406666666</v>
      </c>
      <c r="K54" s="492">
        <v>0.49020753541000001</v>
      </c>
    </row>
    <row r="55" spans="1:11" ht="14.4" customHeight="1" thickBot="1" x14ac:dyDescent="0.35">
      <c r="A55" s="501" t="s">
        <v>325</v>
      </c>
      <c r="B55" s="479">
        <v>0</v>
      </c>
      <c r="C55" s="479">
        <v>0</v>
      </c>
      <c r="D55" s="480">
        <v>0</v>
      </c>
      <c r="E55" s="481">
        <v>1</v>
      </c>
      <c r="F55" s="479">
        <v>1</v>
      </c>
      <c r="G55" s="480">
        <v>0.58333333333299997</v>
      </c>
      <c r="H55" s="482">
        <v>0</v>
      </c>
      <c r="I55" s="479">
        <v>0.74534</v>
      </c>
      <c r="J55" s="480">
        <v>0.162006666666</v>
      </c>
      <c r="K55" s="483">
        <v>0.74534</v>
      </c>
    </row>
    <row r="56" spans="1:11" ht="14.4" customHeight="1" thickBot="1" x14ac:dyDescent="0.35">
      <c r="A56" s="501" t="s">
        <v>326</v>
      </c>
      <c r="B56" s="479">
        <v>0</v>
      </c>
      <c r="C56" s="479">
        <v>90.895560000000003</v>
      </c>
      <c r="D56" s="480">
        <v>90.895560000000003</v>
      </c>
      <c r="E56" s="489" t="s">
        <v>273</v>
      </c>
      <c r="F56" s="479">
        <v>120</v>
      </c>
      <c r="G56" s="480">
        <v>70</v>
      </c>
      <c r="H56" s="482">
        <v>2.2214900000000002</v>
      </c>
      <c r="I56" s="479">
        <v>37.36307</v>
      </c>
      <c r="J56" s="480">
        <v>-32.63693</v>
      </c>
      <c r="K56" s="483">
        <v>0.31135891666600002</v>
      </c>
    </row>
    <row r="57" spans="1:11" ht="14.4" customHeight="1" thickBot="1" x14ac:dyDescent="0.35">
      <c r="A57" s="501" t="s">
        <v>327</v>
      </c>
      <c r="B57" s="479">
        <v>0</v>
      </c>
      <c r="C57" s="479">
        <v>0</v>
      </c>
      <c r="D57" s="480">
        <v>0</v>
      </c>
      <c r="E57" s="481">
        <v>1</v>
      </c>
      <c r="F57" s="479">
        <v>0</v>
      </c>
      <c r="G57" s="480">
        <v>0</v>
      </c>
      <c r="H57" s="482">
        <v>0</v>
      </c>
      <c r="I57" s="479">
        <v>6.6859999999999999</v>
      </c>
      <c r="J57" s="480">
        <v>6.6859999999999999</v>
      </c>
      <c r="K57" s="490" t="s">
        <v>283</v>
      </c>
    </row>
    <row r="58" spans="1:11" ht="14.4" customHeight="1" thickBot="1" x14ac:dyDescent="0.35">
      <c r="A58" s="501" t="s">
        <v>328</v>
      </c>
      <c r="B58" s="479">
        <v>0</v>
      </c>
      <c r="C58" s="479">
        <v>2.2147600000000001</v>
      </c>
      <c r="D58" s="480">
        <v>2.2147600000000001</v>
      </c>
      <c r="E58" s="489" t="s">
        <v>273</v>
      </c>
      <c r="F58" s="479">
        <v>0</v>
      </c>
      <c r="G58" s="480">
        <v>0</v>
      </c>
      <c r="H58" s="482">
        <v>0</v>
      </c>
      <c r="I58" s="479">
        <v>1.54484</v>
      </c>
      <c r="J58" s="480">
        <v>1.54484</v>
      </c>
      <c r="K58" s="490" t="s">
        <v>273</v>
      </c>
    </row>
    <row r="59" spans="1:11" ht="14.4" customHeight="1" thickBot="1" x14ac:dyDescent="0.35">
      <c r="A59" s="501" t="s">
        <v>329</v>
      </c>
      <c r="B59" s="479">
        <v>125.455728297181</v>
      </c>
      <c r="C59" s="479">
        <v>84.311970000000002</v>
      </c>
      <c r="D59" s="480">
        <v>-41.143758297181002</v>
      </c>
      <c r="E59" s="481">
        <v>0.67204559843</v>
      </c>
      <c r="F59" s="479">
        <v>85</v>
      </c>
      <c r="G59" s="480">
        <v>49.583333333333002</v>
      </c>
      <c r="H59" s="482">
        <v>8.3688900000000004</v>
      </c>
      <c r="I59" s="479">
        <v>49.07978</v>
      </c>
      <c r="J59" s="480">
        <v>-0.50355333333300001</v>
      </c>
      <c r="K59" s="483">
        <v>0.57740917647000001</v>
      </c>
    </row>
    <row r="60" spans="1:11" ht="14.4" customHeight="1" thickBot="1" x14ac:dyDescent="0.35">
      <c r="A60" s="501" t="s">
        <v>330</v>
      </c>
      <c r="B60" s="479">
        <v>63.034483792526999</v>
      </c>
      <c r="C60" s="479">
        <v>72.523359999999997</v>
      </c>
      <c r="D60" s="480">
        <v>9.4888762074719999</v>
      </c>
      <c r="E60" s="481">
        <v>1.1505346857230001</v>
      </c>
      <c r="F60" s="479">
        <v>57</v>
      </c>
      <c r="G60" s="480">
        <v>33.25</v>
      </c>
      <c r="H60" s="482">
        <v>7.9307800000000004</v>
      </c>
      <c r="I60" s="479">
        <v>37.43262</v>
      </c>
      <c r="J60" s="480">
        <v>4.18262</v>
      </c>
      <c r="K60" s="483">
        <v>0.65671263157799997</v>
      </c>
    </row>
    <row r="61" spans="1:11" ht="14.4" customHeight="1" thickBot="1" x14ac:dyDescent="0.35">
      <c r="A61" s="501" t="s">
        <v>331</v>
      </c>
      <c r="B61" s="479">
        <v>92.858075067472001</v>
      </c>
      <c r="C61" s="479">
        <v>92.073830000000001</v>
      </c>
      <c r="D61" s="480">
        <v>-0.78424506747099998</v>
      </c>
      <c r="E61" s="481">
        <v>0.991554368676</v>
      </c>
      <c r="F61" s="479">
        <v>90</v>
      </c>
      <c r="G61" s="480">
        <v>52.5</v>
      </c>
      <c r="H61" s="482">
        <v>7.6028599999999997</v>
      </c>
      <c r="I61" s="479">
        <v>40.191609999999997</v>
      </c>
      <c r="J61" s="480">
        <v>-12.308389999999999</v>
      </c>
      <c r="K61" s="483">
        <v>0.44657344444399999</v>
      </c>
    </row>
    <row r="62" spans="1:11" ht="14.4" customHeight="1" thickBot="1" x14ac:dyDescent="0.35">
      <c r="A62" s="500" t="s">
        <v>332</v>
      </c>
      <c r="B62" s="484">
        <v>0</v>
      </c>
      <c r="C62" s="484">
        <v>0</v>
      </c>
      <c r="D62" s="485">
        <v>0</v>
      </c>
      <c r="E62" s="491">
        <v>1</v>
      </c>
      <c r="F62" s="484">
        <v>0</v>
      </c>
      <c r="G62" s="485">
        <v>0</v>
      </c>
      <c r="H62" s="487">
        <v>0</v>
      </c>
      <c r="I62" s="484">
        <v>0.56000000000000005</v>
      </c>
      <c r="J62" s="485">
        <v>0.56000000000000005</v>
      </c>
      <c r="K62" s="488" t="s">
        <v>283</v>
      </c>
    </row>
    <row r="63" spans="1:11" ht="14.4" customHeight="1" thickBot="1" x14ac:dyDescent="0.35">
      <c r="A63" s="501" t="s">
        <v>333</v>
      </c>
      <c r="B63" s="479">
        <v>0</v>
      </c>
      <c r="C63" s="479">
        <v>0</v>
      </c>
      <c r="D63" s="480">
        <v>0</v>
      </c>
      <c r="E63" s="481">
        <v>1</v>
      </c>
      <c r="F63" s="479">
        <v>0</v>
      </c>
      <c r="G63" s="480">
        <v>0</v>
      </c>
      <c r="H63" s="482">
        <v>0</v>
      </c>
      <c r="I63" s="479">
        <v>0.56000000000000005</v>
      </c>
      <c r="J63" s="480">
        <v>0.56000000000000005</v>
      </c>
      <c r="K63" s="490" t="s">
        <v>283</v>
      </c>
    </row>
    <row r="64" spans="1:11" ht="14.4" customHeight="1" thickBot="1" x14ac:dyDescent="0.35">
      <c r="A64" s="499" t="s">
        <v>42</v>
      </c>
      <c r="B64" s="479">
        <v>1587.79973414452</v>
      </c>
      <c r="C64" s="479">
        <v>1568.9970000000001</v>
      </c>
      <c r="D64" s="480">
        <v>-18.802734144515</v>
      </c>
      <c r="E64" s="481">
        <v>0.98815799389500003</v>
      </c>
      <c r="F64" s="479">
        <v>1601.38051268863</v>
      </c>
      <c r="G64" s="480">
        <v>934.13863240169906</v>
      </c>
      <c r="H64" s="482">
        <v>91.328999999999994</v>
      </c>
      <c r="I64" s="479">
        <v>924.16099999999994</v>
      </c>
      <c r="J64" s="480">
        <v>-9.9776324016979991</v>
      </c>
      <c r="K64" s="483">
        <v>0.57710268900899997</v>
      </c>
    </row>
    <row r="65" spans="1:11" ht="14.4" customHeight="1" thickBot="1" x14ac:dyDescent="0.35">
      <c r="A65" s="500" t="s">
        <v>334</v>
      </c>
      <c r="B65" s="484">
        <v>1587.79973414452</v>
      </c>
      <c r="C65" s="484">
        <v>1568.9970000000001</v>
      </c>
      <c r="D65" s="485">
        <v>-18.802734144515</v>
      </c>
      <c r="E65" s="491">
        <v>0.98815799389500003</v>
      </c>
      <c r="F65" s="484">
        <v>1601.38051268863</v>
      </c>
      <c r="G65" s="485">
        <v>934.13863240169906</v>
      </c>
      <c r="H65" s="487">
        <v>91.328999999999994</v>
      </c>
      <c r="I65" s="484">
        <v>924.16099999999994</v>
      </c>
      <c r="J65" s="485">
        <v>-9.9776324016979991</v>
      </c>
      <c r="K65" s="492">
        <v>0.57710268900899997</v>
      </c>
    </row>
    <row r="66" spans="1:11" ht="14.4" customHeight="1" thickBot="1" x14ac:dyDescent="0.35">
      <c r="A66" s="501" t="s">
        <v>335</v>
      </c>
      <c r="B66" s="479">
        <v>623.85820376200695</v>
      </c>
      <c r="C66" s="479">
        <v>566.86699999999996</v>
      </c>
      <c r="D66" s="480">
        <v>-56.991203762006002</v>
      </c>
      <c r="E66" s="481">
        <v>0.90864718389700005</v>
      </c>
      <c r="F66" s="479">
        <v>584.99999999999795</v>
      </c>
      <c r="G66" s="480">
        <v>341.24999999999898</v>
      </c>
      <c r="H66" s="482">
        <v>47.683</v>
      </c>
      <c r="I66" s="479">
        <v>342.18900000000002</v>
      </c>
      <c r="J66" s="480">
        <v>0.93900000000100003</v>
      </c>
      <c r="K66" s="483">
        <v>0.584938461538</v>
      </c>
    </row>
    <row r="67" spans="1:11" ht="14.4" customHeight="1" thickBot="1" x14ac:dyDescent="0.35">
      <c r="A67" s="501" t="s">
        <v>336</v>
      </c>
      <c r="B67" s="479">
        <v>276.36743087296799</v>
      </c>
      <c r="C67" s="479">
        <v>288.33</v>
      </c>
      <c r="D67" s="480">
        <v>11.962569127031999</v>
      </c>
      <c r="E67" s="481">
        <v>1.043285017663</v>
      </c>
      <c r="F67" s="479">
        <v>311.380512688632</v>
      </c>
      <c r="G67" s="480">
        <v>181.63863240170201</v>
      </c>
      <c r="H67" s="482">
        <v>21.283000000000001</v>
      </c>
      <c r="I67" s="479">
        <v>169.36</v>
      </c>
      <c r="J67" s="480">
        <v>-12.278632401702</v>
      </c>
      <c r="K67" s="483">
        <v>0.54390044687600003</v>
      </c>
    </row>
    <row r="68" spans="1:11" ht="14.4" customHeight="1" thickBot="1" x14ac:dyDescent="0.35">
      <c r="A68" s="501" t="s">
        <v>337</v>
      </c>
      <c r="B68" s="479">
        <v>687.57409950954195</v>
      </c>
      <c r="C68" s="479">
        <v>713.80000000000098</v>
      </c>
      <c r="D68" s="480">
        <v>26.225900490457999</v>
      </c>
      <c r="E68" s="481">
        <v>1.038142653292</v>
      </c>
      <c r="F68" s="479">
        <v>704.99999999999704</v>
      </c>
      <c r="G68" s="480">
        <v>411.24999999999801</v>
      </c>
      <c r="H68" s="482">
        <v>22.363</v>
      </c>
      <c r="I68" s="479">
        <v>412.61200000000002</v>
      </c>
      <c r="J68" s="480">
        <v>1.362000000001</v>
      </c>
      <c r="K68" s="483">
        <v>0.58526524822600001</v>
      </c>
    </row>
    <row r="69" spans="1:11" ht="14.4" customHeight="1" thickBot="1" x14ac:dyDescent="0.35">
      <c r="A69" s="502" t="s">
        <v>338</v>
      </c>
      <c r="B69" s="484">
        <v>26999.305969225399</v>
      </c>
      <c r="C69" s="484">
        <v>16468.661670000001</v>
      </c>
      <c r="D69" s="485">
        <v>-10530.6442992254</v>
      </c>
      <c r="E69" s="491">
        <v>0.609966111305</v>
      </c>
      <c r="F69" s="484">
        <v>21405.9770406364</v>
      </c>
      <c r="G69" s="485">
        <v>12486.819940371201</v>
      </c>
      <c r="H69" s="487">
        <v>1576.75558</v>
      </c>
      <c r="I69" s="484">
        <v>10855.53421</v>
      </c>
      <c r="J69" s="485">
        <v>-1631.2857303712301</v>
      </c>
      <c r="K69" s="492">
        <v>0.50712631286999998</v>
      </c>
    </row>
    <row r="70" spans="1:11" ht="14.4" customHeight="1" thickBot="1" x14ac:dyDescent="0.35">
      <c r="A70" s="499" t="s">
        <v>45</v>
      </c>
      <c r="B70" s="479">
        <v>5188.6046250238696</v>
      </c>
      <c r="C70" s="479">
        <v>3297.44092</v>
      </c>
      <c r="D70" s="480">
        <v>-1891.1637050238701</v>
      </c>
      <c r="E70" s="481">
        <v>0.63551593507299997</v>
      </c>
      <c r="F70" s="479">
        <v>3229.0929342303398</v>
      </c>
      <c r="G70" s="480">
        <v>1883.6375449677</v>
      </c>
      <c r="H70" s="482">
        <v>330.38153999999997</v>
      </c>
      <c r="I70" s="479">
        <v>2140.95264</v>
      </c>
      <c r="J70" s="480">
        <v>257.31509503230399</v>
      </c>
      <c r="K70" s="483">
        <v>0.66301982742700005</v>
      </c>
    </row>
    <row r="71" spans="1:11" ht="14.4" customHeight="1" thickBot="1" x14ac:dyDescent="0.35">
      <c r="A71" s="503" t="s">
        <v>339</v>
      </c>
      <c r="B71" s="479">
        <v>5188.6046250238696</v>
      </c>
      <c r="C71" s="479">
        <v>3297.44092</v>
      </c>
      <c r="D71" s="480">
        <v>-1891.1637050238701</v>
      </c>
      <c r="E71" s="481">
        <v>0.63551593507299997</v>
      </c>
      <c r="F71" s="479">
        <v>3229.0929342303398</v>
      </c>
      <c r="G71" s="480">
        <v>1883.6375449677</v>
      </c>
      <c r="H71" s="482">
        <v>330.38153999999997</v>
      </c>
      <c r="I71" s="479">
        <v>2140.95264</v>
      </c>
      <c r="J71" s="480">
        <v>257.31509503230399</v>
      </c>
      <c r="K71" s="483">
        <v>0.66301982742700005</v>
      </c>
    </row>
    <row r="72" spans="1:11" ht="14.4" customHeight="1" thickBot="1" x14ac:dyDescent="0.35">
      <c r="A72" s="501" t="s">
        <v>340</v>
      </c>
      <c r="B72" s="479">
        <v>4421.9725357486896</v>
      </c>
      <c r="C72" s="479">
        <v>3051.4233100000001</v>
      </c>
      <c r="D72" s="480">
        <v>-1370.5492257486901</v>
      </c>
      <c r="E72" s="481">
        <v>0.69005930844899999</v>
      </c>
      <c r="F72" s="479">
        <v>3033.8053206649001</v>
      </c>
      <c r="G72" s="480">
        <v>1769.7197703878601</v>
      </c>
      <c r="H72" s="482">
        <v>302.60359</v>
      </c>
      <c r="I72" s="479">
        <v>1944.52757</v>
      </c>
      <c r="J72" s="480">
        <v>174.80779961214</v>
      </c>
      <c r="K72" s="483">
        <v>0.64095331257900001</v>
      </c>
    </row>
    <row r="73" spans="1:11" ht="14.4" customHeight="1" thickBot="1" x14ac:dyDescent="0.35">
      <c r="A73" s="501" t="s">
        <v>341</v>
      </c>
      <c r="B73" s="479">
        <v>0</v>
      </c>
      <c r="C73" s="479">
        <v>2.359</v>
      </c>
      <c r="D73" s="480">
        <v>2.359</v>
      </c>
      <c r="E73" s="489" t="s">
        <v>283</v>
      </c>
      <c r="F73" s="479">
        <v>0</v>
      </c>
      <c r="G73" s="480">
        <v>0</v>
      </c>
      <c r="H73" s="482">
        <v>0</v>
      </c>
      <c r="I73" s="479">
        <v>2.6019999999999999</v>
      </c>
      <c r="J73" s="480">
        <v>2.6019999999999999</v>
      </c>
      <c r="K73" s="490" t="s">
        <v>273</v>
      </c>
    </row>
    <row r="74" spans="1:11" ht="14.4" customHeight="1" thickBot="1" x14ac:dyDescent="0.35">
      <c r="A74" s="501" t="s">
        <v>342</v>
      </c>
      <c r="B74" s="479">
        <v>491.21628285624899</v>
      </c>
      <c r="C74" s="479">
        <v>116.88833</v>
      </c>
      <c r="D74" s="480">
        <v>-374.327952856249</v>
      </c>
      <c r="E74" s="481">
        <v>0.23795695313699999</v>
      </c>
      <c r="F74" s="479">
        <v>88.851147713643996</v>
      </c>
      <c r="G74" s="480">
        <v>51.829836166291997</v>
      </c>
      <c r="H74" s="482">
        <v>13.4915</v>
      </c>
      <c r="I74" s="479">
        <v>97.577789999999993</v>
      </c>
      <c r="J74" s="480">
        <v>45.747953833707001</v>
      </c>
      <c r="K74" s="483">
        <v>1.098216427259</v>
      </c>
    </row>
    <row r="75" spans="1:11" ht="14.4" customHeight="1" thickBot="1" x14ac:dyDescent="0.35">
      <c r="A75" s="501" t="s">
        <v>343</v>
      </c>
      <c r="B75" s="479">
        <v>153.044809434554</v>
      </c>
      <c r="C75" s="479">
        <v>65.808359999999993</v>
      </c>
      <c r="D75" s="480">
        <v>-87.236449434552995</v>
      </c>
      <c r="E75" s="481">
        <v>0.42999406672500001</v>
      </c>
      <c r="F75" s="479">
        <v>45.436465851789002</v>
      </c>
      <c r="G75" s="480">
        <v>26.504605080209998</v>
      </c>
      <c r="H75" s="482">
        <v>8.7194000000000003</v>
      </c>
      <c r="I75" s="479">
        <v>50.83578</v>
      </c>
      <c r="J75" s="480">
        <v>24.331174919788999</v>
      </c>
      <c r="K75" s="483">
        <v>1.1188321769080001</v>
      </c>
    </row>
    <row r="76" spans="1:11" ht="14.4" customHeight="1" thickBot="1" x14ac:dyDescent="0.35">
      <c r="A76" s="501" t="s">
        <v>344</v>
      </c>
      <c r="B76" s="479">
        <v>122.370996984374</v>
      </c>
      <c r="C76" s="479">
        <v>60.961919999999999</v>
      </c>
      <c r="D76" s="480">
        <v>-61.409076984373002</v>
      </c>
      <c r="E76" s="481">
        <v>0.49817294540599999</v>
      </c>
      <c r="F76" s="479">
        <v>60.999999999998998</v>
      </c>
      <c r="G76" s="480">
        <v>35.583333333333002</v>
      </c>
      <c r="H76" s="482">
        <v>5.5670500000000001</v>
      </c>
      <c r="I76" s="479">
        <v>42.164279999999998</v>
      </c>
      <c r="J76" s="480">
        <v>6.5809466666659997</v>
      </c>
      <c r="K76" s="483">
        <v>0.69121770491800005</v>
      </c>
    </row>
    <row r="77" spans="1:11" ht="14.4" customHeight="1" thickBot="1" x14ac:dyDescent="0.35">
      <c r="A77" s="501" t="s">
        <v>345</v>
      </c>
      <c r="B77" s="479">
        <v>0</v>
      </c>
      <c r="C77" s="479">
        <v>0</v>
      </c>
      <c r="D77" s="480">
        <v>0</v>
      </c>
      <c r="E77" s="481">
        <v>1</v>
      </c>
      <c r="F77" s="479">
        <v>0</v>
      </c>
      <c r="G77" s="480">
        <v>0</v>
      </c>
      <c r="H77" s="482">
        <v>0</v>
      </c>
      <c r="I77" s="479">
        <v>3.2452200000000002</v>
      </c>
      <c r="J77" s="480">
        <v>3.2452200000000002</v>
      </c>
      <c r="K77" s="490" t="s">
        <v>283</v>
      </c>
    </row>
    <row r="78" spans="1:11" ht="14.4" customHeight="1" thickBot="1" x14ac:dyDescent="0.35">
      <c r="A78" s="504" t="s">
        <v>46</v>
      </c>
      <c r="B78" s="484">
        <v>0</v>
      </c>
      <c r="C78" s="484">
        <v>123.955</v>
      </c>
      <c r="D78" s="485">
        <v>123.955</v>
      </c>
      <c r="E78" s="486" t="s">
        <v>273</v>
      </c>
      <c r="F78" s="484">
        <v>0</v>
      </c>
      <c r="G78" s="485">
        <v>0</v>
      </c>
      <c r="H78" s="487">
        <v>0.45</v>
      </c>
      <c r="I78" s="484">
        <v>56.343000000000004</v>
      </c>
      <c r="J78" s="485">
        <v>56.343000000000004</v>
      </c>
      <c r="K78" s="488" t="s">
        <v>273</v>
      </c>
    </row>
    <row r="79" spans="1:11" ht="14.4" customHeight="1" thickBot="1" x14ac:dyDescent="0.35">
      <c r="A79" s="500" t="s">
        <v>346</v>
      </c>
      <c r="B79" s="484">
        <v>0</v>
      </c>
      <c r="C79" s="484">
        <v>123.955</v>
      </c>
      <c r="D79" s="485">
        <v>123.955</v>
      </c>
      <c r="E79" s="486" t="s">
        <v>273</v>
      </c>
      <c r="F79" s="484">
        <v>0</v>
      </c>
      <c r="G79" s="485">
        <v>0</v>
      </c>
      <c r="H79" s="487">
        <v>0.45</v>
      </c>
      <c r="I79" s="484">
        <v>28.012</v>
      </c>
      <c r="J79" s="485">
        <v>28.012</v>
      </c>
      <c r="K79" s="488" t="s">
        <v>273</v>
      </c>
    </row>
    <row r="80" spans="1:11" ht="14.4" customHeight="1" thickBot="1" x14ac:dyDescent="0.35">
      <c r="A80" s="501" t="s">
        <v>347</v>
      </c>
      <c r="B80" s="479">
        <v>0</v>
      </c>
      <c r="C80" s="479">
        <v>119.19499999999999</v>
      </c>
      <c r="D80" s="480">
        <v>119.19499999999999</v>
      </c>
      <c r="E80" s="489" t="s">
        <v>273</v>
      </c>
      <c r="F80" s="479">
        <v>0</v>
      </c>
      <c r="G80" s="480">
        <v>0</v>
      </c>
      <c r="H80" s="482">
        <v>0</v>
      </c>
      <c r="I80" s="479">
        <v>23.562000000000001</v>
      </c>
      <c r="J80" s="480">
        <v>23.562000000000001</v>
      </c>
      <c r="K80" s="490" t="s">
        <v>273</v>
      </c>
    </row>
    <row r="81" spans="1:11" ht="14.4" customHeight="1" thickBot="1" x14ac:dyDescent="0.35">
      <c r="A81" s="501" t="s">
        <v>348</v>
      </c>
      <c r="B81" s="479">
        <v>0</v>
      </c>
      <c r="C81" s="479">
        <v>4.76</v>
      </c>
      <c r="D81" s="480">
        <v>4.76</v>
      </c>
      <c r="E81" s="489" t="s">
        <v>273</v>
      </c>
      <c r="F81" s="479">
        <v>0</v>
      </c>
      <c r="G81" s="480">
        <v>0</v>
      </c>
      <c r="H81" s="482">
        <v>0.45</v>
      </c>
      <c r="I81" s="479">
        <v>4.45</v>
      </c>
      <c r="J81" s="480">
        <v>4.45</v>
      </c>
      <c r="K81" s="490" t="s">
        <v>273</v>
      </c>
    </row>
    <row r="82" spans="1:11" ht="14.4" customHeight="1" thickBot="1" x14ac:dyDescent="0.35">
      <c r="A82" s="500" t="s">
        <v>349</v>
      </c>
      <c r="B82" s="484">
        <v>0</v>
      </c>
      <c r="C82" s="484">
        <v>0</v>
      </c>
      <c r="D82" s="485">
        <v>0</v>
      </c>
      <c r="E82" s="486" t="s">
        <v>273</v>
      </c>
      <c r="F82" s="484">
        <v>0</v>
      </c>
      <c r="G82" s="485">
        <v>0</v>
      </c>
      <c r="H82" s="487">
        <v>0</v>
      </c>
      <c r="I82" s="484">
        <v>28.331</v>
      </c>
      <c r="J82" s="485">
        <v>28.331</v>
      </c>
      <c r="K82" s="488" t="s">
        <v>283</v>
      </c>
    </row>
    <row r="83" spans="1:11" ht="14.4" customHeight="1" thickBot="1" x14ac:dyDescent="0.35">
      <c r="A83" s="501" t="s">
        <v>350</v>
      </c>
      <c r="B83" s="479">
        <v>0</v>
      </c>
      <c r="C83" s="479">
        <v>0</v>
      </c>
      <c r="D83" s="480">
        <v>0</v>
      </c>
      <c r="E83" s="489" t="s">
        <v>273</v>
      </c>
      <c r="F83" s="479">
        <v>0</v>
      </c>
      <c r="G83" s="480">
        <v>0</v>
      </c>
      <c r="H83" s="482">
        <v>0</v>
      </c>
      <c r="I83" s="479">
        <v>28.331</v>
      </c>
      <c r="J83" s="480">
        <v>28.331</v>
      </c>
      <c r="K83" s="490" t="s">
        <v>283</v>
      </c>
    </row>
    <row r="84" spans="1:11" ht="14.4" customHeight="1" thickBot="1" x14ac:dyDescent="0.35">
      <c r="A84" s="499" t="s">
        <v>47</v>
      </c>
      <c r="B84" s="479">
        <v>21810.701344201501</v>
      </c>
      <c r="C84" s="479">
        <v>13047.26575</v>
      </c>
      <c r="D84" s="480">
        <v>-8763.43559420153</v>
      </c>
      <c r="E84" s="481">
        <v>0.598204777741</v>
      </c>
      <c r="F84" s="479">
        <v>18176.884106406102</v>
      </c>
      <c r="G84" s="480">
        <v>10603.182395403501</v>
      </c>
      <c r="H84" s="482">
        <v>1245.9240400000001</v>
      </c>
      <c r="I84" s="479">
        <v>8658.2385699999995</v>
      </c>
      <c r="J84" s="480">
        <v>-1944.9438254035399</v>
      </c>
      <c r="K84" s="483">
        <v>0.47633238564500002</v>
      </c>
    </row>
    <row r="85" spans="1:11" ht="14.4" customHeight="1" thickBot="1" x14ac:dyDescent="0.35">
      <c r="A85" s="500" t="s">
        <v>351</v>
      </c>
      <c r="B85" s="484">
        <v>0</v>
      </c>
      <c r="C85" s="484">
        <v>3.7759999999999998</v>
      </c>
      <c r="D85" s="485">
        <v>3.7759999999999998</v>
      </c>
      <c r="E85" s="486" t="s">
        <v>283</v>
      </c>
      <c r="F85" s="484">
        <v>4.1902579831009996</v>
      </c>
      <c r="G85" s="485">
        <v>2.4443171568089999</v>
      </c>
      <c r="H85" s="487">
        <v>0</v>
      </c>
      <c r="I85" s="484">
        <v>0</v>
      </c>
      <c r="J85" s="485">
        <v>-2.4443171568089999</v>
      </c>
      <c r="K85" s="492">
        <v>0</v>
      </c>
    </row>
    <row r="86" spans="1:11" ht="14.4" customHeight="1" thickBot="1" x14ac:dyDescent="0.35">
      <c r="A86" s="501" t="s">
        <v>352</v>
      </c>
      <c r="B86" s="479">
        <v>0</v>
      </c>
      <c r="C86" s="479">
        <v>3.7759999999999998</v>
      </c>
      <c r="D86" s="480">
        <v>3.7759999999999998</v>
      </c>
      <c r="E86" s="489" t="s">
        <v>283</v>
      </c>
      <c r="F86" s="479">
        <v>4.1902579831009996</v>
      </c>
      <c r="G86" s="480">
        <v>2.4443171568089999</v>
      </c>
      <c r="H86" s="482">
        <v>0</v>
      </c>
      <c r="I86" s="479">
        <v>0</v>
      </c>
      <c r="J86" s="480">
        <v>-2.4443171568089999</v>
      </c>
      <c r="K86" s="483">
        <v>0</v>
      </c>
    </row>
    <row r="87" spans="1:11" ht="14.4" customHeight="1" thickBot="1" x14ac:dyDescent="0.35">
      <c r="A87" s="500" t="s">
        <v>353</v>
      </c>
      <c r="B87" s="484">
        <v>64.469487003782007</v>
      </c>
      <c r="C87" s="484">
        <v>83.807019999999994</v>
      </c>
      <c r="D87" s="485">
        <v>19.337532996217</v>
      </c>
      <c r="E87" s="491">
        <v>1.299948609721</v>
      </c>
      <c r="F87" s="484">
        <v>85.148922610195996</v>
      </c>
      <c r="G87" s="485">
        <v>49.670204855948</v>
      </c>
      <c r="H87" s="487">
        <v>6.3206699999999998</v>
      </c>
      <c r="I87" s="484">
        <v>43.062199999999997</v>
      </c>
      <c r="J87" s="485">
        <v>-6.6080048559479998</v>
      </c>
      <c r="K87" s="492">
        <v>0.50572806654400004</v>
      </c>
    </row>
    <row r="88" spans="1:11" ht="14.4" customHeight="1" thickBot="1" x14ac:dyDescent="0.35">
      <c r="A88" s="501" t="s">
        <v>354</v>
      </c>
      <c r="B88" s="479">
        <v>30.227746254580001</v>
      </c>
      <c r="C88" s="479">
        <v>53.185099999999998</v>
      </c>
      <c r="D88" s="480">
        <v>22.957353745418999</v>
      </c>
      <c r="E88" s="481">
        <v>1.7594795044280001</v>
      </c>
      <c r="F88" s="479">
        <v>50.237646327284999</v>
      </c>
      <c r="G88" s="480">
        <v>29.305293690915999</v>
      </c>
      <c r="H88" s="482">
        <v>2.8517000000000001</v>
      </c>
      <c r="I88" s="479">
        <v>28.660599999999999</v>
      </c>
      <c r="J88" s="480">
        <v>-0.64469369091600004</v>
      </c>
      <c r="K88" s="483">
        <v>0.57050045325099996</v>
      </c>
    </row>
    <row r="89" spans="1:11" ht="14.4" customHeight="1" thickBot="1" x14ac:dyDescent="0.35">
      <c r="A89" s="501" t="s">
        <v>355</v>
      </c>
      <c r="B89" s="479">
        <v>5.5918940248529996</v>
      </c>
      <c r="C89" s="479">
        <v>0</v>
      </c>
      <c r="D89" s="480">
        <v>-5.5918940248529996</v>
      </c>
      <c r="E89" s="481">
        <v>0</v>
      </c>
      <c r="F89" s="479">
        <v>0</v>
      </c>
      <c r="G89" s="480">
        <v>0</v>
      </c>
      <c r="H89" s="482">
        <v>0</v>
      </c>
      <c r="I89" s="479">
        <v>0</v>
      </c>
      <c r="J89" s="480">
        <v>0</v>
      </c>
      <c r="K89" s="483">
        <v>7</v>
      </c>
    </row>
    <row r="90" spans="1:11" ht="14.4" customHeight="1" thickBot="1" x14ac:dyDescent="0.35">
      <c r="A90" s="501" t="s">
        <v>356</v>
      </c>
      <c r="B90" s="479">
        <v>28.649846724347999</v>
      </c>
      <c r="C90" s="479">
        <v>30.621919999999999</v>
      </c>
      <c r="D90" s="480">
        <v>1.972073275651</v>
      </c>
      <c r="E90" s="481">
        <v>1.0688336414020001</v>
      </c>
      <c r="F90" s="479">
        <v>34.911276282910997</v>
      </c>
      <c r="G90" s="480">
        <v>20.364911165031</v>
      </c>
      <c r="H90" s="482">
        <v>3.4689700000000001</v>
      </c>
      <c r="I90" s="479">
        <v>14.4016</v>
      </c>
      <c r="J90" s="480">
        <v>-5.9633111650309996</v>
      </c>
      <c r="K90" s="483">
        <v>0.41252000881500001</v>
      </c>
    </row>
    <row r="91" spans="1:11" ht="14.4" customHeight="1" thickBot="1" x14ac:dyDescent="0.35">
      <c r="A91" s="500" t="s">
        <v>357</v>
      </c>
      <c r="B91" s="484">
        <v>29.943388073773001</v>
      </c>
      <c r="C91" s="484">
        <v>20.747399999999999</v>
      </c>
      <c r="D91" s="485">
        <v>-9.195988073773</v>
      </c>
      <c r="E91" s="491">
        <v>0.69288752324400005</v>
      </c>
      <c r="F91" s="484">
        <v>21</v>
      </c>
      <c r="G91" s="485">
        <v>12.25</v>
      </c>
      <c r="H91" s="487">
        <v>3.375</v>
      </c>
      <c r="I91" s="484">
        <v>16.094329999999999</v>
      </c>
      <c r="J91" s="485">
        <v>3.8443299999990002</v>
      </c>
      <c r="K91" s="492">
        <v>0.76639666666600004</v>
      </c>
    </row>
    <row r="92" spans="1:11" ht="14.4" customHeight="1" thickBot="1" x14ac:dyDescent="0.35">
      <c r="A92" s="501" t="s">
        <v>358</v>
      </c>
      <c r="B92" s="479">
        <v>11.999980901573</v>
      </c>
      <c r="C92" s="479">
        <v>13.5</v>
      </c>
      <c r="D92" s="480">
        <v>1.500019098426</v>
      </c>
      <c r="E92" s="481">
        <v>1.12500179048</v>
      </c>
      <c r="F92" s="479">
        <v>13</v>
      </c>
      <c r="G92" s="480">
        <v>7.583333333333</v>
      </c>
      <c r="H92" s="482">
        <v>3.375</v>
      </c>
      <c r="I92" s="479">
        <v>10.125</v>
      </c>
      <c r="J92" s="480">
        <v>2.5416666666659999</v>
      </c>
      <c r="K92" s="483">
        <v>0.77884615384599998</v>
      </c>
    </row>
    <row r="93" spans="1:11" ht="14.4" customHeight="1" thickBot="1" x14ac:dyDescent="0.35">
      <c r="A93" s="501" t="s">
        <v>359</v>
      </c>
      <c r="B93" s="479">
        <v>17.943407172198999</v>
      </c>
      <c r="C93" s="479">
        <v>7.2473999999999998</v>
      </c>
      <c r="D93" s="480">
        <v>-10.696007172199</v>
      </c>
      <c r="E93" s="481">
        <v>0.40390322364300002</v>
      </c>
      <c r="F93" s="479">
        <v>8</v>
      </c>
      <c r="G93" s="480">
        <v>4.6666666666659999</v>
      </c>
      <c r="H93" s="482">
        <v>0</v>
      </c>
      <c r="I93" s="479">
        <v>5.9693300000000002</v>
      </c>
      <c r="J93" s="480">
        <v>1.302663333333</v>
      </c>
      <c r="K93" s="483">
        <v>0.74616624999900005</v>
      </c>
    </row>
    <row r="94" spans="1:11" ht="14.4" customHeight="1" thickBot="1" x14ac:dyDescent="0.35">
      <c r="A94" s="500" t="s">
        <v>360</v>
      </c>
      <c r="B94" s="484">
        <v>1120.4685511586499</v>
      </c>
      <c r="C94" s="484">
        <v>1117.34112</v>
      </c>
      <c r="D94" s="485">
        <v>-3.1274311586470001</v>
      </c>
      <c r="E94" s="491">
        <v>0.997208818439</v>
      </c>
      <c r="F94" s="484">
        <v>1189.56616969221</v>
      </c>
      <c r="G94" s="485">
        <v>693.91359898712403</v>
      </c>
      <c r="H94" s="487">
        <v>99.04383</v>
      </c>
      <c r="I94" s="484">
        <v>658.83864000000005</v>
      </c>
      <c r="J94" s="485">
        <v>-35.074958987123999</v>
      </c>
      <c r="K94" s="492">
        <v>0.55384782854900005</v>
      </c>
    </row>
    <row r="95" spans="1:11" ht="14.4" customHeight="1" thickBot="1" x14ac:dyDescent="0.35">
      <c r="A95" s="501" t="s">
        <v>361</v>
      </c>
      <c r="B95" s="479">
        <v>962.69748802903496</v>
      </c>
      <c r="C95" s="479">
        <v>962.87189000000001</v>
      </c>
      <c r="D95" s="480">
        <v>0.17440197096500001</v>
      </c>
      <c r="E95" s="481">
        <v>1.0001811596820001</v>
      </c>
      <c r="F95" s="479">
        <v>997.00000000000102</v>
      </c>
      <c r="G95" s="480">
        <v>581.58333333333405</v>
      </c>
      <c r="H95" s="482">
        <v>85.58278</v>
      </c>
      <c r="I95" s="479">
        <v>565.02305999999999</v>
      </c>
      <c r="J95" s="480">
        <v>-16.560273333333001</v>
      </c>
      <c r="K95" s="483">
        <v>0.56672322968900002</v>
      </c>
    </row>
    <row r="96" spans="1:11" ht="14.4" customHeight="1" thickBot="1" x14ac:dyDescent="0.35">
      <c r="A96" s="501" t="s">
        <v>362</v>
      </c>
      <c r="B96" s="479">
        <v>0.41070779633799998</v>
      </c>
      <c r="C96" s="479">
        <v>0</v>
      </c>
      <c r="D96" s="480">
        <v>-0.41070779633799998</v>
      </c>
      <c r="E96" s="481">
        <v>0</v>
      </c>
      <c r="F96" s="479">
        <v>0</v>
      </c>
      <c r="G96" s="480">
        <v>0</v>
      </c>
      <c r="H96" s="482">
        <v>0</v>
      </c>
      <c r="I96" s="479">
        <v>0</v>
      </c>
      <c r="J96" s="480">
        <v>0</v>
      </c>
      <c r="K96" s="483">
        <v>7</v>
      </c>
    </row>
    <row r="97" spans="1:11" ht="14.4" customHeight="1" thickBot="1" x14ac:dyDescent="0.35">
      <c r="A97" s="501" t="s">
        <v>363</v>
      </c>
      <c r="B97" s="479">
        <v>157.36035533327501</v>
      </c>
      <c r="C97" s="479">
        <v>154.46923000000001</v>
      </c>
      <c r="D97" s="480">
        <v>-2.8911253332740001</v>
      </c>
      <c r="E97" s="481">
        <v>0.98162735889099995</v>
      </c>
      <c r="F97" s="479">
        <v>192.56616969221301</v>
      </c>
      <c r="G97" s="480">
        <v>112.330265653791</v>
      </c>
      <c r="H97" s="482">
        <v>13.46105</v>
      </c>
      <c r="I97" s="479">
        <v>93.815579999999997</v>
      </c>
      <c r="J97" s="480">
        <v>-18.51468565379</v>
      </c>
      <c r="K97" s="483">
        <v>0.48718619760600002</v>
      </c>
    </row>
    <row r="98" spans="1:11" ht="14.4" customHeight="1" thickBot="1" x14ac:dyDescent="0.35">
      <c r="A98" s="500" t="s">
        <v>364</v>
      </c>
      <c r="B98" s="484">
        <v>20595.819917965298</v>
      </c>
      <c r="C98" s="484">
        <v>11818.618210000001</v>
      </c>
      <c r="D98" s="485">
        <v>-8777.2017079653306</v>
      </c>
      <c r="E98" s="491">
        <v>0.57383577138800002</v>
      </c>
      <c r="F98" s="484">
        <v>16876.978756120599</v>
      </c>
      <c r="G98" s="485">
        <v>9844.9042744036506</v>
      </c>
      <c r="H98" s="487">
        <v>1137.18454</v>
      </c>
      <c r="I98" s="484">
        <v>7937.5924000000005</v>
      </c>
      <c r="J98" s="485">
        <v>-1907.3118744036501</v>
      </c>
      <c r="K98" s="492">
        <v>0.470320696298</v>
      </c>
    </row>
    <row r="99" spans="1:11" ht="14.4" customHeight="1" thickBot="1" x14ac:dyDescent="0.35">
      <c r="A99" s="501" t="s">
        <v>365</v>
      </c>
      <c r="B99" s="479">
        <v>22.674746921726999</v>
      </c>
      <c r="C99" s="479">
        <v>48.815600000000003</v>
      </c>
      <c r="D99" s="480">
        <v>26.140853078271999</v>
      </c>
      <c r="E99" s="481">
        <v>2.1528619555709998</v>
      </c>
      <c r="F99" s="479">
        <v>5.6009999999989999</v>
      </c>
      <c r="G99" s="480">
        <v>3.2672499999990001</v>
      </c>
      <c r="H99" s="482">
        <v>0</v>
      </c>
      <c r="I99" s="479">
        <v>9.0508000000000006</v>
      </c>
      <c r="J99" s="480">
        <v>5.78355</v>
      </c>
      <c r="K99" s="483">
        <v>1.6159257275479999</v>
      </c>
    </row>
    <row r="100" spans="1:11" ht="14.4" customHeight="1" thickBot="1" x14ac:dyDescent="0.35">
      <c r="A100" s="501" t="s">
        <v>366</v>
      </c>
      <c r="B100" s="479">
        <v>1069.7803042368901</v>
      </c>
      <c r="C100" s="479">
        <v>581.15278000000001</v>
      </c>
      <c r="D100" s="480">
        <v>-488.62752423689199</v>
      </c>
      <c r="E100" s="481">
        <v>0.54324498001900001</v>
      </c>
      <c r="F100" s="479">
        <v>615.14940208197299</v>
      </c>
      <c r="G100" s="480">
        <v>358.83715121448398</v>
      </c>
      <c r="H100" s="482">
        <v>57.915999999999997</v>
      </c>
      <c r="I100" s="479">
        <v>348.24047000000002</v>
      </c>
      <c r="J100" s="480">
        <v>-10.596681214484001</v>
      </c>
      <c r="K100" s="483">
        <v>0.56610714213699997</v>
      </c>
    </row>
    <row r="101" spans="1:11" ht="14.4" customHeight="1" thickBot="1" x14ac:dyDescent="0.35">
      <c r="A101" s="501" t="s">
        <v>367</v>
      </c>
      <c r="B101" s="479">
        <v>6.9999888592510002</v>
      </c>
      <c r="C101" s="479">
        <v>4.9066999999999998</v>
      </c>
      <c r="D101" s="480">
        <v>-2.0932888592509999</v>
      </c>
      <c r="E101" s="481">
        <v>0.70095825845699999</v>
      </c>
      <c r="F101" s="479">
        <v>8</v>
      </c>
      <c r="G101" s="480">
        <v>4.6666666666659999</v>
      </c>
      <c r="H101" s="482">
        <v>0</v>
      </c>
      <c r="I101" s="479">
        <v>0</v>
      </c>
      <c r="J101" s="480">
        <v>-4.6666666666659999</v>
      </c>
      <c r="K101" s="483">
        <v>0</v>
      </c>
    </row>
    <row r="102" spans="1:11" ht="14.4" customHeight="1" thickBot="1" x14ac:dyDescent="0.35">
      <c r="A102" s="501" t="s">
        <v>368</v>
      </c>
      <c r="B102" s="479">
        <v>2.5625740772599999</v>
      </c>
      <c r="C102" s="479">
        <v>7.6945100000000002</v>
      </c>
      <c r="D102" s="480">
        <v>5.1319359227390002</v>
      </c>
      <c r="E102" s="481">
        <v>3.0026488085860001</v>
      </c>
      <c r="F102" s="479">
        <v>10.846400107724</v>
      </c>
      <c r="G102" s="480">
        <v>6.3270667295049998</v>
      </c>
      <c r="H102" s="482">
        <v>0</v>
      </c>
      <c r="I102" s="479">
        <v>0</v>
      </c>
      <c r="J102" s="480">
        <v>-6.3270667295049998</v>
      </c>
      <c r="K102" s="483">
        <v>0</v>
      </c>
    </row>
    <row r="103" spans="1:11" ht="14.4" customHeight="1" thickBot="1" x14ac:dyDescent="0.35">
      <c r="A103" s="501" t="s">
        <v>369</v>
      </c>
      <c r="B103" s="479">
        <v>19493.802303870201</v>
      </c>
      <c r="C103" s="479">
        <v>11176.04862</v>
      </c>
      <c r="D103" s="480">
        <v>-8317.7536838701999</v>
      </c>
      <c r="E103" s="481">
        <v>0.57331291483199998</v>
      </c>
      <c r="F103" s="479">
        <v>16237.381953930901</v>
      </c>
      <c r="G103" s="480">
        <v>9471.8061397929996</v>
      </c>
      <c r="H103" s="482">
        <v>1079.26854</v>
      </c>
      <c r="I103" s="479">
        <v>7570.4747200000002</v>
      </c>
      <c r="J103" s="480">
        <v>-1901.3314197929999</v>
      </c>
      <c r="K103" s="483">
        <v>0.46623739845899997</v>
      </c>
    </row>
    <row r="104" spans="1:11" ht="14.4" customHeight="1" thickBot="1" x14ac:dyDescent="0.35">
      <c r="A104" s="501" t="s">
        <v>370</v>
      </c>
      <c r="B104" s="479">
        <v>0</v>
      </c>
      <c r="C104" s="479">
        <v>0</v>
      </c>
      <c r="D104" s="480">
        <v>0</v>
      </c>
      <c r="E104" s="481">
        <v>1</v>
      </c>
      <c r="F104" s="479">
        <v>0</v>
      </c>
      <c r="G104" s="480">
        <v>0</v>
      </c>
      <c r="H104" s="482">
        <v>0</v>
      </c>
      <c r="I104" s="479">
        <v>9.8264099999999992</v>
      </c>
      <c r="J104" s="480">
        <v>9.8264099999999992</v>
      </c>
      <c r="K104" s="490" t="s">
        <v>283</v>
      </c>
    </row>
    <row r="105" spans="1:11" ht="14.4" customHeight="1" thickBot="1" x14ac:dyDescent="0.35">
      <c r="A105" s="500" t="s">
        <v>371</v>
      </c>
      <c r="B105" s="484">
        <v>0</v>
      </c>
      <c r="C105" s="484">
        <v>2.976</v>
      </c>
      <c r="D105" s="485">
        <v>2.976</v>
      </c>
      <c r="E105" s="486" t="s">
        <v>273</v>
      </c>
      <c r="F105" s="484">
        <v>0</v>
      </c>
      <c r="G105" s="485">
        <v>0</v>
      </c>
      <c r="H105" s="487">
        <v>0</v>
      </c>
      <c r="I105" s="484">
        <v>2.6509999999999998</v>
      </c>
      <c r="J105" s="485">
        <v>2.6509999999999998</v>
      </c>
      <c r="K105" s="488" t="s">
        <v>273</v>
      </c>
    </row>
    <row r="106" spans="1:11" ht="14.4" customHeight="1" thickBot="1" x14ac:dyDescent="0.35">
      <c r="A106" s="501" t="s">
        <v>372</v>
      </c>
      <c r="B106" s="479">
        <v>0</v>
      </c>
      <c r="C106" s="479">
        <v>2.976</v>
      </c>
      <c r="D106" s="480">
        <v>2.976</v>
      </c>
      <c r="E106" s="489" t="s">
        <v>273</v>
      </c>
      <c r="F106" s="479">
        <v>0</v>
      </c>
      <c r="G106" s="480">
        <v>0</v>
      </c>
      <c r="H106" s="482">
        <v>0</v>
      </c>
      <c r="I106" s="479">
        <v>2.2320000000000002</v>
      </c>
      <c r="J106" s="480">
        <v>2.2320000000000002</v>
      </c>
      <c r="K106" s="490" t="s">
        <v>273</v>
      </c>
    </row>
    <row r="107" spans="1:11" ht="14.4" customHeight="1" thickBot="1" x14ac:dyDescent="0.35">
      <c r="A107" s="501" t="s">
        <v>373</v>
      </c>
      <c r="B107" s="479">
        <v>0</v>
      </c>
      <c r="C107" s="479">
        <v>0</v>
      </c>
      <c r="D107" s="480">
        <v>0</v>
      </c>
      <c r="E107" s="481">
        <v>1</v>
      </c>
      <c r="F107" s="479">
        <v>0</v>
      </c>
      <c r="G107" s="480">
        <v>0</v>
      </c>
      <c r="H107" s="482">
        <v>0</v>
      </c>
      <c r="I107" s="479">
        <v>0.41899999999999998</v>
      </c>
      <c r="J107" s="480">
        <v>0.41899999999999998</v>
      </c>
      <c r="K107" s="490" t="s">
        <v>283</v>
      </c>
    </row>
    <row r="108" spans="1:11" ht="14.4" customHeight="1" thickBot="1" x14ac:dyDescent="0.35">
      <c r="A108" s="498" t="s">
        <v>48</v>
      </c>
      <c r="B108" s="479">
        <v>65856.005945446304</v>
      </c>
      <c r="C108" s="479">
        <v>73308.094769999996</v>
      </c>
      <c r="D108" s="480">
        <v>7452.0888245537099</v>
      </c>
      <c r="E108" s="481">
        <v>1.113157315229</v>
      </c>
      <c r="F108" s="479">
        <v>73878</v>
      </c>
      <c r="G108" s="480">
        <v>43095.5</v>
      </c>
      <c r="H108" s="482">
        <v>8165.0510000000004</v>
      </c>
      <c r="I108" s="479">
        <v>45429.541700000002</v>
      </c>
      <c r="J108" s="480">
        <v>2334.0417000000002</v>
      </c>
      <c r="K108" s="483">
        <v>0.61492652345700005</v>
      </c>
    </row>
    <row r="109" spans="1:11" ht="14.4" customHeight="1" thickBot="1" x14ac:dyDescent="0.35">
      <c r="A109" s="504" t="s">
        <v>374</v>
      </c>
      <c r="B109" s="484">
        <v>48639.004391104303</v>
      </c>
      <c r="C109" s="484">
        <v>54251.290999999997</v>
      </c>
      <c r="D109" s="485">
        <v>5612.2866088957398</v>
      </c>
      <c r="E109" s="491">
        <v>1.1153865437649999</v>
      </c>
      <c r="F109" s="484">
        <v>54362</v>
      </c>
      <c r="G109" s="485">
        <v>31711.166666666701</v>
      </c>
      <c r="H109" s="487">
        <v>6004.3779999999997</v>
      </c>
      <c r="I109" s="484">
        <v>33418.910000000003</v>
      </c>
      <c r="J109" s="485">
        <v>1707.7433333333199</v>
      </c>
      <c r="K109" s="492">
        <v>0.61474761782099996</v>
      </c>
    </row>
    <row r="110" spans="1:11" ht="14.4" customHeight="1" thickBot="1" x14ac:dyDescent="0.35">
      <c r="A110" s="500" t="s">
        <v>375</v>
      </c>
      <c r="B110" s="484">
        <v>48500.004378555401</v>
      </c>
      <c r="C110" s="484">
        <v>54153.021999999997</v>
      </c>
      <c r="D110" s="485">
        <v>5653.0176214445901</v>
      </c>
      <c r="E110" s="491">
        <v>1.1165570538359999</v>
      </c>
      <c r="F110" s="484">
        <v>54211</v>
      </c>
      <c r="G110" s="485">
        <v>31623.083333333401</v>
      </c>
      <c r="H110" s="487">
        <v>5959.3779999999997</v>
      </c>
      <c r="I110" s="484">
        <v>33317.271000000001</v>
      </c>
      <c r="J110" s="485">
        <v>1694.1876666666401</v>
      </c>
      <c r="K110" s="492">
        <v>0.61458506576100003</v>
      </c>
    </row>
    <row r="111" spans="1:11" ht="14.4" customHeight="1" thickBot="1" x14ac:dyDescent="0.35">
      <c r="A111" s="501" t="s">
        <v>376</v>
      </c>
      <c r="B111" s="479">
        <v>48500.004378555401</v>
      </c>
      <c r="C111" s="479">
        <v>54153.021999999997</v>
      </c>
      <c r="D111" s="480">
        <v>5653.0176214445901</v>
      </c>
      <c r="E111" s="481">
        <v>1.1165570538359999</v>
      </c>
      <c r="F111" s="479">
        <v>54211</v>
      </c>
      <c r="G111" s="480">
        <v>31623.083333333401</v>
      </c>
      <c r="H111" s="482">
        <v>5959.3779999999997</v>
      </c>
      <c r="I111" s="479">
        <v>33317.271000000001</v>
      </c>
      <c r="J111" s="480">
        <v>1694.1876666666401</v>
      </c>
      <c r="K111" s="483">
        <v>0.61458506576100003</v>
      </c>
    </row>
    <row r="112" spans="1:11" ht="14.4" customHeight="1" thickBot="1" x14ac:dyDescent="0.35">
      <c r="A112" s="500" t="s">
        <v>377</v>
      </c>
      <c r="B112" s="484">
        <v>0</v>
      </c>
      <c r="C112" s="484">
        <v>-3.3290000000000002</v>
      </c>
      <c r="D112" s="485">
        <v>-3.3290000000000002</v>
      </c>
      <c r="E112" s="486" t="s">
        <v>283</v>
      </c>
      <c r="F112" s="484">
        <v>0</v>
      </c>
      <c r="G112" s="485">
        <v>0</v>
      </c>
      <c r="H112" s="487">
        <v>0</v>
      </c>
      <c r="I112" s="484">
        <v>0</v>
      </c>
      <c r="J112" s="485">
        <v>0</v>
      </c>
      <c r="K112" s="488" t="s">
        <v>273</v>
      </c>
    </row>
    <row r="113" spans="1:11" ht="14.4" customHeight="1" thickBot="1" x14ac:dyDescent="0.35">
      <c r="A113" s="501" t="s">
        <v>378</v>
      </c>
      <c r="B113" s="479">
        <v>0</v>
      </c>
      <c r="C113" s="479">
        <v>-3.3290000000000002</v>
      </c>
      <c r="D113" s="480">
        <v>-3.3290000000000002</v>
      </c>
      <c r="E113" s="489" t="s">
        <v>283</v>
      </c>
      <c r="F113" s="479">
        <v>0</v>
      </c>
      <c r="G113" s="480">
        <v>0</v>
      </c>
      <c r="H113" s="482">
        <v>0</v>
      </c>
      <c r="I113" s="479">
        <v>0</v>
      </c>
      <c r="J113" s="480">
        <v>0</v>
      </c>
      <c r="K113" s="490" t="s">
        <v>273</v>
      </c>
    </row>
    <row r="114" spans="1:11" ht="14.4" customHeight="1" thickBot="1" x14ac:dyDescent="0.35">
      <c r="A114" s="500" t="s">
        <v>379</v>
      </c>
      <c r="B114" s="484">
        <v>139.00001254885001</v>
      </c>
      <c r="C114" s="484">
        <v>101.598</v>
      </c>
      <c r="D114" s="485">
        <v>-37.402012548849001</v>
      </c>
      <c r="E114" s="491">
        <v>0.73092079732199999</v>
      </c>
      <c r="F114" s="484">
        <v>151</v>
      </c>
      <c r="G114" s="485">
        <v>88.083333333333002</v>
      </c>
      <c r="H114" s="487">
        <v>0</v>
      </c>
      <c r="I114" s="484">
        <v>56.639000000000003</v>
      </c>
      <c r="J114" s="485">
        <v>-31.444333333332999</v>
      </c>
      <c r="K114" s="492">
        <v>0.37509271523100002</v>
      </c>
    </row>
    <row r="115" spans="1:11" ht="14.4" customHeight="1" thickBot="1" x14ac:dyDescent="0.35">
      <c r="A115" s="501" t="s">
        <v>380</v>
      </c>
      <c r="B115" s="479">
        <v>139.00001254885001</v>
      </c>
      <c r="C115" s="479">
        <v>101.598</v>
      </c>
      <c r="D115" s="480">
        <v>-37.402012548849001</v>
      </c>
      <c r="E115" s="481">
        <v>0.73092079732199999</v>
      </c>
      <c r="F115" s="479">
        <v>151</v>
      </c>
      <c r="G115" s="480">
        <v>88.083333333333002</v>
      </c>
      <c r="H115" s="482">
        <v>0</v>
      </c>
      <c r="I115" s="479">
        <v>56.639000000000003</v>
      </c>
      <c r="J115" s="480">
        <v>-31.444333333332999</v>
      </c>
      <c r="K115" s="483">
        <v>0.37509271523100002</v>
      </c>
    </row>
    <row r="116" spans="1:11" ht="14.4" customHeight="1" thickBot="1" x14ac:dyDescent="0.35">
      <c r="A116" s="503" t="s">
        <v>381</v>
      </c>
      <c r="B116" s="479">
        <v>0</v>
      </c>
      <c r="C116" s="479">
        <v>0</v>
      </c>
      <c r="D116" s="480">
        <v>0</v>
      </c>
      <c r="E116" s="481">
        <v>1</v>
      </c>
      <c r="F116" s="479">
        <v>0</v>
      </c>
      <c r="G116" s="480">
        <v>0</v>
      </c>
      <c r="H116" s="482">
        <v>45</v>
      </c>
      <c r="I116" s="479">
        <v>45</v>
      </c>
      <c r="J116" s="480">
        <v>45</v>
      </c>
      <c r="K116" s="490" t="s">
        <v>283</v>
      </c>
    </row>
    <row r="117" spans="1:11" ht="14.4" customHeight="1" thickBot="1" x14ac:dyDescent="0.35">
      <c r="A117" s="501" t="s">
        <v>382</v>
      </c>
      <c r="B117" s="479">
        <v>0</v>
      </c>
      <c r="C117" s="479">
        <v>0</v>
      </c>
      <c r="D117" s="480">
        <v>0</v>
      </c>
      <c r="E117" s="481">
        <v>1</v>
      </c>
      <c r="F117" s="479">
        <v>0</v>
      </c>
      <c r="G117" s="480">
        <v>0</v>
      </c>
      <c r="H117" s="482">
        <v>45</v>
      </c>
      <c r="I117" s="479">
        <v>45</v>
      </c>
      <c r="J117" s="480">
        <v>45</v>
      </c>
      <c r="K117" s="490" t="s">
        <v>283</v>
      </c>
    </row>
    <row r="118" spans="1:11" ht="14.4" customHeight="1" thickBot="1" x14ac:dyDescent="0.35">
      <c r="A118" s="499" t="s">
        <v>383</v>
      </c>
      <c r="B118" s="479">
        <v>16490.0014887088</v>
      </c>
      <c r="C118" s="479">
        <v>18243.031019999999</v>
      </c>
      <c r="D118" s="480">
        <v>1753.0295312911601</v>
      </c>
      <c r="E118" s="481">
        <v>1.106308633901</v>
      </c>
      <c r="F118" s="479">
        <v>18432</v>
      </c>
      <c r="G118" s="480">
        <v>10752</v>
      </c>
      <c r="H118" s="482">
        <v>2041.48795</v>
      </c>
      <c r="I118" s="479">
        <v>11343.15811</v>
      </c>
      <c r="J118" s="480">
        <v>591.15811000001304</v>
      </c>
      <c r="K118" s="483">
        <v>0.61540571343299999</v>
      </c>
    </row>
    <row r="119" spans="1:11" ht="14.4" customHeight="1" thickBot="1" x14ac:dyDescent="0.35">
      <c r="A119" s="500" t="s">
        <v>384</v>
      </c>
      <c r="B119" s="484">
        <v>4365.0003940699899</v>
      </c>
      <c r="C119" s="484">
        <v>4873.8036300000003</v>
      </c>
      <c r="D119" s="485">
        <v>508.80323593001202</v>
      </c>
      <c r="E119" s="491">
        <v>1.116564304695</v>
      </c>
      <c r="F119" s="484">
        <v>4878.99999999998</v>
      </c>
      <c r="G119" s="485">
        <v>2846.0833333333198</v>
      </c>
      <c r="H119" s="487">
        <v>540.39346</v>
      </c>
      <c r="I119" s="484">
        <v>3002.5904399999999</v>
      </c>
      <c r="J119" s="485">
        <v>156.50710666667899</v>
      </c>
      <c r="K119" s="492">
        <v>0.61541103504799999</v>
      </c>
    </row>
    <row r="120" spans="1:11" ht="14.4" customHeight="1" thickBot="1" x14ac:dyDescent="0.35">
      <c r="A120" s="501" t="s">
        <v>385</v>
      </c>
      <c r="B120" s="479">
        <v>4365.0003940699899</v>
      </c>
      <c r="C120" s="479">
        <v>4873.8036300000003</v>
      </c>
      <c r="D120" s="480">
        <v>508.80323593001202</v>
      </c>
      <c r="E120" s="481">
        <v>1.116564304695</v>
      </c>
      <c r="F120" s="479">
        <v>4878.99999999998</v>
      </c>
      <c r="G120" s="480">
        <v>2846.0833333333198</v>
      </c>
      <c r="H120" s="482">
        <v>540.39346</v>
      </c>
      <c r="I120" s="479">
        <v>3002.5904399999999</v>
      </c>
      <c r="J120" s="480">
        <v>156.50710666667899</v>
      </c>
      <c r="K120" s="483">
        <v>0.61541103504799999</v>
      </c>
    </row>
    <row r="121" spans="1:11" ht="14.4" customHeight="1" thickBot="1" x14ac:dyDescent="0.35">
      <c r="A121" s="500" t="s">
        <v>386</v>
      </c>
      <c r="B121" s="484">
        <v>12125.001094638899</v>
      </c>
      <c r="C121" s="484">
        <v>13370.35939</v>
      </c>
      <c r="D121" s="485">
        <v>1245.3582953611501</v>
      </c>
      <c r="E121" s="491">
        <v>1.1027099532310001</v>
      </c>
      <c r="F121" s="484">
        <v>13553</v>
      </c>
      <c r="G121" s="485">
        <v>7905.9166666666697</v>
      </c>
      <c r="H121" s="487">
        <v>1501.09449</v>
      </c>
      <c r="I121" s="484">
        <v>8340.5676700000004</v>
      </c>
      <c r="J121" s="485">
        <v>434.65100333333601</v>
      </c>
      <c r="K121" s="492">
        <v>0.61540379768300002</v>
      </c>
    </row>
    <row r="122" spans="1:11" ht="14.4" customHeight="1" thickBot="1" x14ac:dyDescent="0.35">
      <c r="A122" s="501" t="s">
        <v>387</v>
      </c>
      <c r="B122" s="479">
        <v>12125.001094638899</v>
      </c>
      <c r="C122" s="479">
        <v>13370.35939</v>
      </c>
      <c r="D122" s="480">
        <v>1245.3582953611501</v>
      </c>
      <c r="E122" s="481">
        <v>1.1027099532310001</v>
      </c>
      <c r="F122" s="479">
        <v>13553</v>
      </c>
      <c r="G122" s="480">
        <v>7905.9166666666697</v>
      </c>
      <c r="H122" s="482">
        <v>1501.09449</v>
      </c>
      <c r="I122" s="479">
        <v>8340.5676700000004</v>
      </c>
      <c r="J122" s="480">
        <v>434.65100333333601</v>
      </c>
      <c r="K122" s="483">
        <v>0.61540379768300002</v>
      </c>
    </row>
    <row r="123" spans="1:11" ht="14.4" customHeight="1" thickBot="1" x14ac:dyDescent="0.35">
      <c r="A123" s="500" t="s">
        <v>388</v>
      </c>
      <c r="B123" s="484">
        <v>0</v>
      </c>
      <c r="C123" s="484">
        <v>-0.3</v>
      </c>
      <c r="D123" s="485">
        <v>-0.3</v>
      </c>
      <c r="E123" s="486" t="s">
        <v>283</v>
      </c>
      <c r="F123" s="484">
        <v>0</v>
      </c>
      <c r="G123" s="485">
        <v>0</v>
      </c>
      <c r="H123" s="487">
        <v>0</v>
      </c>
      <c r="I123" s="484">
        <v>0</v>
      </c>
      <c r="J123" s="485">
        <v>0</v>
      </c>
      <c r="K123" s="488" t="s">
        <v>273</v>
      </c>
    </row>
    <row r="124" spans="1:11" ht="14.4" customHeight="1" thickBot="1" x14ac:dyDescent="0.35">
      <c r="A124" s="501" t="s">
        <v>389</v>
      </c>
      <c r="B124" s="479">
        <v>0</v>
      </c>
      <c r="C124" s="479">
        <v>-0.3</v>
      </c>
      <c r="D124" s="480">
        <v>-0.3</v>
      </c>
      <c r="E124" s="489" t="s">
        <v>283</v>
      </c>
      <c r="F124" s="479">
        <v>0</v>
      </c>
      <c r="G124" s="480">
        <v>0</v>
      </c>
      <c r="H124" s="482">
        <v>0</v>
      </c>
      <c r="I124" s="479">
        <v>0</v>
      </c>
      <c r="J124" s="480">
        <v>0</v>
      </c>
      <c r="K124" s="490" t="s">
        <v>273</v>
      </c>
    </row>
    <row r="125" spans="1:11" ht="14.4" customHeight="1" thickBot="1" x14ac:dyDescent="0.35">
      <c r="A125" s="500" t="s">
        <v>390</v>
      </c>
      <c r="B125" s="484">
        <v>0</v>
      </c>
      <c r="C125" s="484">
        <v>-0.83199999999999996</v>
      </c>
      <c r="D125" s="485">
        <v>-0.83199999999999996</v>
      </c>
      <c r="E125" s="486" t="s">
        <v>283</v>
      </c>
      <c r="F125" s="484">
        <v>0</v>
      </c>
      <c r="G125" s="485">
        <v>0</v>
      </c>
      <c r="H125" s="487">
        <v>0</v>
      </c>
      <c r="I125" s="484">
        <v>0</v>
      </c>
      <c r="J125" s="485">
        <v>0</v>
      </c>
      <c r="K125" s="488" t="s">
        <v>273</v>
      </c>
    </row>
    <row r="126" spans="1:11" ht="14.4" customHeight="1" thickBot="1" x14ac:dyDescent="0.35">
      <c r="A126" s="501" t="s">
        <v>391</v>
      </c>
      <c r="B126" s="479">
        <v>0</v>
      </c>
      <c r="C126" s="479">
        <v>-0.83199999999999996</v>
      </c>
      <c r="D126" s="480">
        <v>-0.83199999999999996</v>
      </c>
      <c r="E126" s="489" t="s">
        <v>283</v>
      </c>
      <c r="F126" s="479">
        <v>0</v>
      </c>
      <c r="G126" s="480">
        <v>0</v>
      </c>
      <c r="H126" s="482">
        <v>0</v>
      </c>
      <c r="I126" s="479">
        <v>0</v>
      </c>
      <c r="J126" s="480">
        <v>0</v>
      </c>
      <c r="K126" s="490" t="s">
        <v>273</v>
      </c>
    </row>
    <row r="127" spans="1:11" ht="14.4" customHeight="1" thickBot="1" x14ac:dyDescent="0.35">
      <c r="A127" s="499" t="s">
        <v>392</v>
      </c>
      <c r="B127" s="479">
        <v>727.00006563319198</v>
      </c>
      <c r="C127" s="479">
        <v>813.77274999999997</v>
      </c>
      <c r="D127" s="480">
        <v>86.772684366807994</v>
      </c>
      <c r="E127" s="481">
        <v>1.1193571891780001</v>
      </c>
      <c r="F127" s="479">
        <v>1084</v>
      </c>
      <c r="G127" s="480">
        <v>632.33333333333405</v>
      </c>
      <c r="H127" s="482">
        <v>119.18505</v>
      </c>
      <c r="I127" s="479">
        <v>667.47358999999994</v>
      </c>
      <c r="J127" s="480">
        <v>35.140256666665998</v>
      </c>
      <c r="K127" s="483">
        <v>0.61575054427999998</v>
      </c>
    </row>
    <row r="128" spans="1:11" ht="14.4" customHeight="1" thickBot="1" x14ac:dyDescent="0.35">
      <c r="A128" s="500" t="s">
        <v>393</v>
      </c>
      <c r="B128" s="484">
        <v>727.00006563319198</v>
      </c>
      <c r="C128" s="484">
        <v>813.77274999999997</v>
      </c>
      <c r="D128" s="485">
        <v>86.772684366807994</v>
      </c>
      <c r="E128" s="491">
        <v>1.1193571891780001</v>
      </c>
      <c r="F128" s="484">
        <v>1084</v>
      </c>
      <c r="G128" s="485">
        <v>632.33333333333405</v>
      </c>
      <c r="H128" s="487">
        <v>119.18505</v>
      </c>
      <c r="I128" s="484">
        <v>667.47358999999994</v>
      </c>
      <c r="J128" s="485">
        <v>35.140256666665998</v>
      </c>
      <c r="K128" s="492">
        <v>0.61575054427999998</v>
      </c>
    </row>
    <row r="129" spans="1:11" ht="14.4" customHeight="1" thickBot="1" x14ac:dyDescent="0.35">
      <c r="A129" s="501" t="s">
        <v>394</v>
      </c>
      <c r="B129" s="479">
        <v>727.00006563319198</v>
      </c>
      <c r="C129" s="479">
        <v>813.77274999999997</v>
      </c>
      <c r="D129" s="480">
        <v>86.772684366807994</v>
      </c>
      <c r="E129" s="481">
        <v>1.1193571891780001</v>
      </c>
      <c r="F129" s="479">
        <v>1084</v>
      </c>
      <c r="G129" s="480">
        <v>632.33333333333405</v>
      </c>
      <c r="H129" s="482">
        <v>119.18505</v>
      </c>
      <c r="I129" s="479">
        <v>667.47358999999994</v>
      </c>
      <c r="J129" s="480">
        <v>35.140256666665998</v>
      </c>
      <c r="K129" s="483">
        <v>0.61575054427999998</v>
      </c>
    </row>
    <row r="130" spans="1:11" ht="14.4" customHeight="1" thickBot="1" x14ac:dyDescent="0.35">
      <c r="A130" s="498" t="s">
        <v>395</v>
      </c>
      <c r="B130" s="479">
        <v>0</v>
      </c>
      <c r="C130" s="479">
        <v>3.15</v>
      </c>
      <c r="D130" s="480">
        <v>3.15</v>
      </c>
      <c r="E130" s="489" t="s">
        <v>283</v>
      </c>
      <c r="F130" s="479">
        <v>0</v>
      </c>
      <c r="G130" s="480">
        <v>0</v>
      </c>
      <c r="H130" s="482">
        <v>0</v>
      </c>
      <c r="I130" s="479">
        <v>6</v>
      </c>
      <c r="J130" s="480">
        <v>6</v>
      </c>
      <c r="K130" s="490" t="s">
        <v>283</v>
      </c>
    </row>
    <row r="131" spans="1:11" ht="14.4" customHeight="1" thickBot="1" x14ac:dyDescent="0.35">
      <c r="A131" s="499" t="s">
        <v>396</v>
      </c>
      <c r="B131" s="479">
        <v>0</v>
      </c>
      <c r="C131" s="479">
        <v>0.15</v>
      </c>
      <c r="D131" s="480">
        <v>0.15</v>
      </c>
      <c r="E131" s="489" t="s">
        <v>283</v>
      </c>
      <c r="F131" s="479">
        <v>0</v>
      </c>
      <c r="G131" s="480">
        <v>0</v>
      </c>
      <c r="H131" s="482">
        <v>0</v>
      </c>
      <c r="I131" s="479">
        <v>0</v>
      </c>
      <c r="J131" s="480">
        <v>0</v>
      </c>
      <c r="K131" s="483">
        <v>0</v>
      </c>
    </row>
    <row r="132" spans="1:11" ht="14.4" customHeight="1" thickBot="1" x14ac:dyDescent="0.35">
      <c r="A132" s="500" t="s">
        <v>397</v>
      </c>
      <c r="B132" s="484">
        <v>0</v>
      </c>
      <c r="C132" s="484">
        <v>0.15</v>
      </c>
      <c r="D132" s="485">
        <v>0.15</v>
      </c>
      <c r="E132" s="486" t="s">
        <v>283</v>
      </c>
      <c r="F132" s="484">
        <v>0</v>
      </c>
      <c r="G132" s="485">
        <v>0</v>
      </c>
      <c r="H132" s="487">
        <v>0</v>
      </c>
      <c r="I132" s="484">
        <v>0</v>
      </c>
      <c r="J132" s="485">
        <v>0</v>
      </c>
      <c r="K132" s="492">
        <v>0</v>
      </c>
    </row>
    <row r="133" spans="1:11" ht="14.4" customHeight="1" thickBot="1" x14ac:dyDescent="0.35">
      <c r="A133" s="501" t="s">
        <v>398</v>
      </c>
      <c r="B133" s="479">
        <v>0</v>
      </c>
      <c r="C133" s="479">
        <v>0.15</v>
      </c>
      <c r="D133" s="480">
        <v>0.15</v>
      </c>
      <c r="E133" s="489" t="s">
        <v>283</v>
      </c>
      <c r="F133" s="479">
        <v>0</v>
      </c>
      <c r="G133" s="480">
        <v>0</v>
      </c>
      <c r="H133" s="482">
        <v>0</v>
      </c>
      <c r="I133" s="479">
        <v>0</v>
      </c>
      <c r="J133" s="480">
        <v>0</v>
      </c>
      <c r="K133" s="483">
        <v>0</v>
      </c>
    </row>
    <row r="134" spans="1:11" ht="14.4" customHeight="1" thickBot="1" x14ac:dyDescent="0.35">
      <c r="A134" s="499" t="s">
        <v>399</v>
      </c>
      <c r="B134" s="479">
        <v>0</v>
      </c>
      <c r="C134" s="479">
        <v>3</v>
      </c>
      <c r="D134" s="480">
        <v>3</v>
      </c>
      <c r="E134" s="489" t="s">
        <v>283</v>
      </c>
      <c r="F134" s="479">
        <v>0</v>
      </c>
      <c r="G134" s="480">
        <v>0</v>
      </c>
      <c r="H134" s="482">
        <v>0</v>
      </c>
      <c r="I134" s="479">
        <v>6</v>
      </c>
      <c r="J134" s="480">
        <v>6</v>
      </c>
      <c r="K134" s="490" t="s">
        <v>283</v>
      </c>
    </row>
    <row r="135" spans="1:11" ht="14.4" customHeight="1" thickBot="1" x14ac:dyDescent="0.35">
      <c r="A135" s="500" t="s">
        <v>400</v>
      </c>
      <c r="B135" s="484">
        <v>0</v>
      </c>
      <c r="C135" s="484">
        <v>3</v>
      </c>
      <c r="D135" s="485">
        <v>3</v>
      </c>
      <c r="E135" s="486" t="s">
        <v>283</v>
      </c>
      <c r="F135" s="484">
        <v>0</v>
      </c>
      <c r="G135" s="485">
        <v>0</v>
      </c>
      <c r="H135" s="487">
        <v>0</v>
      </c>
      <c r="I135" s="484">
        <v>6</v>
      </c>
      <c r="J135" s="485">
        <v>6</v>
      </c>
      <c r="K135" s="488" t="s">
        <v>283</v>
      </c>
    </row>
    <row r="136" spans="1:11" ht="14.4" customHeight="1" thickBot="1" x14ac:dyDescent="0.35">
      <c r="A136" s="501" t="s">
        <v>401</v>
      </c>
      <c r="B136" s="479">
        <v>0</v>
      </c>
      <c r="C136" s="479">
        <v>3</v>
      </c>
      <c r="D136" s="480">
        <v>3</v>
      </c>
      <c r="E136" s="489" t="s">
        <v>283</v>
      </c>
      <c r="F136" s="479">
        <v>0</v>
      </c>
      <c r="G136" s="480">
        <v>0</v>
      </c>
      <c r="H136" s="482">
        <v>0</v>
      </c>
      <c r="I136" s="479">
        <v>6</v>
      </c>
      <c r="J136" s="480">
        <v>6</v>
      </c>
      <c r="K136" s="490" t="s">
        <v>283</v>
      </c>
    </row>
    <row r="137" spans="1:11" ht="14.4" customHeight="1" thickBot="1" x14ac:dyDescent="0.35">
      <c r="A137" s="498" t="s">
        <v>402</v>
      </c>
      <c r="B137" s="479">
        <v>0</v>
      </c>
      <c r="C137" s="479">
        <v>134.15552</v>
      </c>
      <c r="D137" s="480">
        <v>134.15552</v>
      </c>
      <c r="E137" s="489" t="s">
        <v>273</v>
      </c>
      <c r="F137" s="479">
        <v>0</v>
      </c>
      <c r="G137" s="480">
        <v>0</v>
      </c>
      <c r="H137" s="482">
        <v>3.0379999999999998</v>
      </c>
      <c r="I137" s="479">
        <v>56.536099999999998</v>
      </c>
      <c r="J137" s="480">
        <v>56.536099999999998</v>
      </c>
      <c r="K137" s="490" t="s">
        <v>273</v>
      </c>
    </row>
    <row r="138" spans="1:11" ht="14.4" customHeight="1" thickBot="1" x14ac:dyDescent="0.35">
      <c r="A138" s="499" t="s">
        <v>403</v>
      </c>
      <c r="B138" s="479">
        <v>0</v>
      </c>
      <c r="C138" s="479">
        <v>134.15552</v>
      </c>
      <c r="D138" s="480">
        <v>134.15552</v>
      </c>
      <c r="E138" s="489" t="s">
        <v>273</v>
      </c>
      <c r="F138" s="479">
        <v>0</v>
      </c>
      <c r="G138" s="480">
        <v>0</v>
      </c>
      <c r="H138" s="482">
        <v>3.0379999999999998</v>
      </c>
      <c r="I138" s="479">
        <v>56.536099999999998</v>
      </c>
      <c r="J138" s="480">
        <v>56.536099999999998</v>
      </c>
      <c r="K138" s="490" t="s">
        <v>273</v>
      </c>
    </row>
    <row r="139" spans="1:11" ht="14.4" customHeight="1" thickBot="1" x14ac:dyDescent="0.35">
      <c r="A139" s="500" t="s">
        <v>404</v>
      </c>
      <c r="B139" s="484">
        <v>0</v>
      </c>
      <c r="C139" s="484">
        <v>93.505520000000004</v>
      </c>
      <c r="D139" s="485">
        <v>93.505520000000004</v>
      </c>
      <c r="E139" s="486" t="s">
        <v>273</v>
      </c>
      <c r="F139" s="484">
        <v>0</v>
      </c>
      <c r="G139" s="485">
        <v>0</v>
      </c>
      <c r="H139" s="487">
        <v>3.0379999999999998</v>
      </c>
      <c r="I139" s="484">
        <v>36.417099999999998</v>
      </c>
      <c r="J139" s="485">
        <v>36.417099999999998</v>
      </c>
      <c r="K139" s="488" t="s">
        <v>273</v>
      </c>
    </row>
    <row r="140" spans="1:11" ht="14.4" customHeight="1" thickBot="1" x14ac:dyDescent="0.35">
      <c r="A140" s="501" t="s">
        <v>405</v>
      </c>
      <c r="B140" s="479">
        <v>0</v>
      </c>
      <c r="C140" s="479">
        <v>0.49552000000000002</v>
      </c>
      <c r="D140" s="480">
        <v>0.49552000000000002</v>
      </c>
      <c r="E140" s="489" t="s">
        <v>273</v>
      </c>
      <c r="F140" s="479">
        <v>0</v>
      </c>
      <c r="G140" s="480">
        <v>0</v>
      </c>
      <c r="H140" s="482">
        <v>0.23799999999999999</v>
      </c>
      <c r="I140" s="479">
        <v>3.5171000000000001</v>
      </c>
      <c r="J140" s="480">
        <v>3.5171000000000001</v>
      </c>
      <c r="K140" s="490" t="s">
        <v>273</v>
      </c>
    </row>
    <row r="141" spans="1:11" ht="14.4" customHeight="1" thickBot="1" x14ac:dyDescent="0.35">
      <c r="A141" s="501" t="s">
        <v>406</v>
      </c>
      <c r="B141" s="479">
        <v>0</v>
      </c>
      <c r="C141" s="479">
        <v>51.6</v>
      </c>
      <c r="D141" s="480">
        <v>51.6</v>
      </c>
      <c r="E141" s="489" t="s">
        <v>273</v>
      </c>
      <c r="F141" s="479">
        <v>0</v>
      </c>
      <c r="G141" s="480">
        <v>0</v>
      </c>
      <c r="H141" s="482">
        <v>0</v>
      </c>
      <c r="I141" s="479">
        <v>19.600000000000001</v>
      </c>
      <c r="J141" s="480">
        <v>19.600000000000001</v>
      </c>
      <c r="K141" s="490" t="s">
        <v>273</v>
      </c>
    </row>
    <row r="142" spans="1:11" ht="14.4" customHeight="1" thickBot="1" x14ac:dyDescent="0.35">
      <c r="A142" s="501" t="s">
        <v>407</v>
      </c>
      <c r="B142" s="479">
        <v>0</v>
      </c>
      <c r="C142" s="479">
        <v>40.86</v>
      </c>
      <c r="D142" s="480">
        <v>40.86</v>
      </c>
      <c r="E142" s="489" t="s">
        <v>273</v>
      </c>
      <c r="F142" s="479">
        <v>0</v>
      </c>
      <c r="G142" s="480">
        <v>0</v>
      </c>
      <c r="H142" s="482">
        <v>2.8</v>
      </c>
      <c r="I142" s="479">
        <v>13.3</v>
      </c>
      <c r="J142" s="480">
        <v>13.3</v>
      </c>
      <c r="K142" s="490" t="s">
        <v>273</v>
      </c>
    </row>
    <row r="143" spans="1:11" ht="14.4" customHeight="1" thickBot="1" x14ac:dyDescent="0.35">
      <c r="A143" s="501" t="s">
        <v>408</v>
      </c>
      <c r="B143" s="479">
        <v>0</v>
      </c>
      <c r="C143" s="479">
        <v>0.55000000000000004</v>
      </c>
      <c r="D143" s="480">
        <v>0.55000000000000004</v>
      </c>
      <c r="E143" s="489" t="s">
        <v>273</v>
      </c>
      <c r="F143" s="479">
        <v>0</v>
      </c>
      <c r="G143" s="480">
        <v>0</v>
      </c>
      <c r="H143" s="482">
        <v>0</v>
      </c>
      <c r="I143" s="479">
        <v>0</v>
      </c>
      <c r="J143" s="480">
        <v>0</v>
      </c>
      <c r="K143" s="490" t="s">
        <v>273</v>
      </c>
    </row>
    <row r="144" spans="1:11" ht="14.4" customHeight="1" thickBot="1" x14ac:dyDescent="0.35">
      <c r="A144" s="503" t="s">
        <v>409</v>
      </c>
      <c r="B144" s="479">
        <v>0</v>
      </c>
      <c r="C144" s="479">
        <v>29.35</v>
      </c>
      <c r="D144" s="480">
        <v>29.35</v>
      </c>
      <c r="E144" s="489" t="s">
        <v>273</v>
      </c>
      <c r="F144" s="479">
        <v>0</v>
      </c>
      <c r="G144" s="480">
        <v>0</v>
      </c>
      <c r="H144" s="482">
        <v>0</v>
      </c>
      <c r="I144" s="479">
        <v>9.4</v>
      </c>
      <c r="J144" s="480">
        <v>9.4</v>
      </c>
      <c r="K144" s="490" t="s">
        <v>273</v>
      </c>
    </row>
    <row r="145" spans="1:11" ht="14.4" customHeight="1" thickBot="1" x14ac:dyDescent="0.35">
      <c r="A145" s="501" t="s">
        <v>410</v>
      </c>
      <c r="B145" s="479">
        <v>0</v>
      </c>
      <c r="C145" s="479">
        <v>29.35</v>
      </c>
      <c r="D145" s="480">
        <v>29.35</v>
      </c>
      <c r="E145" s="489" t="s">
        <v>273</v>
      </c>
      <c r="F145" s="479">
        <v>0</v>
      </c>
      <c r="G145" s="480">
        <v>0</v>
      </c>
      <c r="H145" s="482">
        <v>0</v>
      </c>
      <c r="I145" s="479">
        <v>9.4</v>
      </c>
      <c r="J145" s="480">
        <v>9.4</v>
      </c>
      <c r="K145" s="490" t="s">
        <v>273</v>
      </c>
    </row>
    <row r="146" spans="1:11" ht="14.4" customHeight="1" thickBot="1" x14ac:dyDescent="0.35">
      <c r="A146" s="503" t="s">
        <v>411</v>
      </c>
      <c r="B146" s="479">
        <v>0</v>
      </c>
      <c r="C146" s="479">
        <v>11.3</v>
      </c>
      <c r="D146" s="480">
        <v>11.3</v>
      </c>
      <c r="E146" s="489" t="s">
        <v>273</v>
      </c>
      <c r="F146" s="479">
        <v>0</v>
      </c>
      <c r="G146" s="480">
        <v>0</v>
      </c>
      <c r="H146" s="482">
        <v>0</v>
      </c>
      <c r="I146" s="479">
        <v>9.15</v>
      </c>
      <c r="J146" s="480">
        <v>9.15</v>
      </c>
      <c r="K146" s="490" t="s">
        <v>273</v>
      </c>
    </row>
    <row r="147" spans="1:11" ht="14.4" customHeight="1" thickBot="1" x14ac:dyDescent="0.35">
      <c r="A147" s="501" t="s">
        <v>412</v>
      </c>
      <c r="B147" s="479">
        <v>0</v>
      </c>
      <c r="C147" s="479">
        <v>11.3</v>
      </c>
      <c r="D147" s="480">
        <v>11.3</v>
      </c>
      <c r="E147" s="489" t="s">
        <v>273</v>
      </c>
      <c r="F147" s="479">
        <v>0</v>
      </c>
      <c r="G147" s="480">
        <v>0</v>
      </c>
      <c r="H147" s="482">
        <v>0</v>
      </c>
      <c r="I147" s="479">
        <v>9.15</v>
      </c>
      <c r="J147" s="480">
        <v>9.15</v>
      </c>
      <c r="K147" s="490" t="s">
        <v>273</v>
      </c>
    </row>
    <row r="148" spans="1:11" ht="14.4" customHeight="1" thickBot="1" x14ac:dyDescent="0.35">
      <c r="A148" s="503" t="s">
        <v>413</v>
      </c>
      <c r="B148" s="479">
        <v>0</v>
      </c>
      <c r="C148" s="479">
        <v>0</v>
      </c>
      <c r="D148" s="480">
        <v>0</v>
      </c>
      <c r="E148" s="481">
        <v>1</v>
      </c>
      <c r="F148" s="479">
        <v>0</v>
      </c>
      <c r="G148" s="480">
        <v>0</v>
      </c>
      <c r="H148" s="482">
        <v>0</v>
      </c>
      <c r="I148" s="479">
        <v>1.569</v>
      </c>
      <c r="J148" s="480">
        <v>1.569</v>
      </c>
      <c r="K148" s="490" t="s">
        <v>283</v>
      </c>
    </row>
    <row r="149" spans="1:11" ht="14.4" customHeight="1" thickBot="1" x14ac:dyDescent="0.35">
      <c r="A149" s="501" t="s">
        <v>414</v>
      </c>
      <c r="B149" s="479">
        <v>0</v>
      </c>
      <c r="C149" s="479">
        <v>0</v>
      </c>
      <c r="D149" s="480">
        <v>0</v>
      </c>
      <c r="E149" s="481">
        <v>1</v>
      </c>
      <c r="F149" s="479">
        <v>0</v>
      </c>
      <c r="G149" s="480">
        <v>0</v>
      </c>
      <c r="H149" s="482">
        <v>0</v>
      </c>
      <c r="I149" s="479">
        <v>1.569</v>
      </c>
      <c r="J149" s="480">
        <v>1.569</v>
      </c>
      <c r="K149" s="490" t="s">
        <v>283</v>
      </c>
    </row>
    <row r="150" spans="1:11" ht="14.4" customHeight="1" thickBot="1" x14ac:dyDescent="0.35">
      <c r="A150" s="498" t="s">
        <v>415</v>
      </c>
      <c r="B150" s="479">
        <v>29046.079552666699</v>
      </c>
      <c r="C150" s="479">
        <v>29181.180970000001</v>
      </c>
      <c r="D150" s="480">
        <v>135.10141733327001</v>
      </c>
      <c r="E150" s="481">
        <v>1.004651278913</v>
      </c>
      <c r="F150" s="479">
        <v>29365</v>
      </c>
      <c r="G150" s="480">
        <v>17129.583333333401</v>
      </c>
      <c r="H150" s="482">
        <v>2442.0506500000001</v>
      </c>
      <c r="I150" s="479">
        <v>16961.890070000001</v>
      </c>
      <c r="J150" s="480">
        <v>-167.69326333335999</v>
      </c>
      <c r="K150" s="483">
        <v>0.57762268244500004</v>
      </c>
    </row>
    <row r="151" spans="1:11" ht="14.4" customHeight="1" thickBot="1" x14ac:dyDescent="0.35">
      <c r="A151" s="499" t="s">
        <v>416</v>
      </c>
      <c r="B151" s="479">
        <v>29013.066998550301</v>
      </c>
      <c r="C151" s="479">
        <v>29026.881000000001</v>
      </c>
      <c r="D151" s="480">
        <v>13.814001449671</v>
      </c>
      <c r="E151" s="481">
        <v>1.000476130339</v>
      </c>
      <c r="F151" s="479">
        <v>29302</v>
      </c>
      <c r="G151" s="480">
        <v>17092.833333333401</v>
      </c>
      <c r="H151" s="482">
        <v>2432.1709999999998</v>
      </c>
      <c r="I151" s="479">
        <v>16818.278999999999</v>
      </c>
      <c r="J151" s="480">
        <v>-274.55433333335901</v>
      </c>
      <c r="K151" s="483">
        <v>0.57396351784800004</v>
      </c>
    </row>
    <row r="152" spans="1:11" ht="14.4" customHeight="1" thickBot="1" x14ac:dyDescent="0.35">
      <c r="A152" s="500" t="s">
        <v>417</v>
      </c>
      <c r="B152" s="484">
        <v>29013.066998550301</v>
      </c>
      <c r="C152" s="484">
        <v>29026.881000000001</v>
      </c>
      <c r="D152" s="485">
        <v>13.814001449671</v>
      </c>
      <c r="E152" s="491">
        <v>1.000476130339</v>
      </c>
      <c r="F152" s="484">
        <v>29302</v>
      </c>
      <c r="G152" s="485">
        <v>17092.833333333401</v>
      </c>
      <c r="H152" s="487">
        <v>2432.1709999999998</v>
      </c>
      <c r="I152" s="484">
        <v>16818.278999999999</v>
      </c>
      <c r="J152" s="485">
        <v>-274.55433333335901</v>
      </c>
      <c r="K152" s="492">
        <v>0.57396351784800004</v>
      </c>
    </row>
    <row r="153" spans="1:11" ht="14.4" customHeight="1" thickBot="1" x14ac:dyDescent="0.35">
      <c r="A153" s="501" t="s">
        <v>418</v>
      </c>
      <c r="B153" s="479">
        <v>421.000972198314</v>
      </c>
      <c r="C153" s="479">
        <v>425.20499999999998</v>
      </c>
      <c r="D153" s="480">
        <v>4.2040278016850001</v>
      </c>
      <c r="E153" s="481">
        <v>1.009985791196</v>
      </c>
      <c r="F153" s="479">
        <v>437.00000000000102</v>
      </c>
      <c r="G153" s="480">
        <v>254.916666666667</v>
      </c>
      <c r="H153" s="482">
        <v>36.500999999999998</v>
      </c>
      <c r="I153" s="479">
        <v>255.30099999999999</v>
      </c>
      <c r="J153" s="480">
        <v>0.38433333333300002</v>
      </c>
      <c r="K153" s="483">
        <v>0.58421281464499997</v>
      </c>
    </row>
    <row r="154" spans="1:11" ht="14.4" customHeight="1" thickBot="1" x14ac:dyDescent="0.35">
      <c r="A154" s="501" t="s">
        <v>419</v>
      </c>
      <c r="B154" s="479">
        <v>5431.0125415891798</v>
      </c>
      <c r="C154" s="479">
        <v>5433.3109999999997</v>
      </c>
      <c r="D154" s="480">
        <v>2.2984584108230002</v>
      </c>
      <c r="E154" s="481">
        <v>1.0004232099249999</v>
      </c>
      <c r="F154" s="479">
        <v>6377.00000000001</v>
      </c>
      <c r="G154" s="480">
        <v>3719.9166666666702</v>
      </c>
      <c r="H154" s="482">
        <v>523.08600000000001</v>
      </c>
      <c r="I154" s="479">
        <v>3407.61</v>
      </c>
      <c r="J154" s="480">
        <v>-312.30666666667202</v>
      </c>
      <c r="K154" s="483">
        <v>0.53435941665300002</v>
      </c>
    </row>
    <row r="155" spans="1:11" ht="14.4" customHeight="1" thickBot="1" x14ac:dyDescent="0.35">
      <c r="A155" s="501" t="s">
        <v>420</v>
      </c>
      <c r="B155" s="479">
        <v>465.001073805739</v>
      </c>
      <c r="C155" s="479">
        <v>465.05200000000002</v>
      </c>
      <c r="D155" s="480">
        <v>5.0926194261E-2</v>
      </c>
      <c r="E155" s="481">
        <v>1.0001095184440001</v>
      </c>
      <c r="F155" s="479">
        <v>460.00000000000102</v>
      </c>
      <c r="G155" s="480">
        <v>268.333333333334</v>
      </c>
      <c r="H155" s="482">
        <v>38.343000000000004</v>
      </c>
      <c r="I155" s="479">
        <v>268.40100000000001</v>
      </c>
      <c r="J155" s="480">
        <v>6.7666666666000005E-2</v>
      </c>
      <c r="K155" s="483">
        <v>0.58348043478199996</v>
      </c>
    </row>
    <row r="156" spans="1:11" ht="14.4" customHeight="1" thickBot="1" x14ac:dyDescent="0.35">
      <c r="A156" s="501" t="s">
        <v>421</v>
      </c>
      <c r="B156" s="479">
        <v>1777.00410355441</v>
      </c>
      <c r="C156" s="479">
        <v>1784.826</v>
      </c>
      <c r="D156" s="480">
        <v>7.8218964455949997</v>
      </c>
      <c r="E156" s="481">
        <v>1.0044017323479999</v>
      </c>
      <c r="F156" s="479">
        <v>1801</v>
      </c>
      <c r="G156" s="480">
        <v>1050.5833333333401</v>
      </c>
      <c r="H156" s="482">
        <v>150.08099999999999</v>
      </c>
      <c r="I156" s="479">
        <v>1050.5419999999999</v>
      </c>
      <c r="J156" s="480">
        <v>-4.1333333335E-2</v>
      </c>
      <c r="K156" s="483">
        <v>0.58331038312000005</v>
      </c>
    </row>
    <row r="157" spans="1:11" ht="14.4" customHeight="1" thickBot="1" x14ac:dyDescent="0.35">
      <c r="A157" s="501" t="s">
        <v>422</v>
      </c>
      <c r="B157" s="479">
        <v>20919.0483074027</v>
      </c>
      <c r="C157" s="479">
        <v>20918.487000000001</v>
      </c>
      <c r="D157" s="480">
        <v>-0.56130740268699997</v>
      </c>
      <c r="E157" s="481">
        <v>0.99997316764099997</v>
      </c>
      <c r="F157" s="479">
        <v>20227</v>
      </c>
      <c r="G157" s="480">
        <v>11799.083333333399</v>
      </c>
      <c r="H157" s="482">
        <v>1684.16</v>
      </c>
      <c r="I157" s="479">
        <v>11836.424999999999</v>
      </c>
      <c r="J157" s="480">
        <v>37.341666666649999</v>
      </c>
      <c r="K157" s="483">
        <v>0.58517946309299995</v>
      </c>
    </row>
    <row r="158" spans="1:11" ht="14.4" customHeight="1" thickBot="1" x14ac:dyDescent="0.35">
      <c r="A158" s="499" t="s">
        <v>423</v>
      </c>
      <c r="B158" s="479">
        <v>33.012554116407003</v>
      </c>
      <c r="C158" s="479">
        <v>154.29997</v>
      </c>
      <c r="D158" s="480">
        <v>121.287415883593</v>
      </c>
      <c r="E158" s="481">
        <v>4.6739785554279996</v>
      </c>
      <c r="F158" s="479">
        <v>63</v>
      </c>
      <c r="G158" s="480">
        <v>36.75</v>
      </c>
      <c r="H158" s="482">
        <v>9.8796499999999998</v>
      </c>
      <c r="I158" s="479">
        <v>143.61107000000001</v>
      </c>
      <c r="J158" s="480">
        <v>106.86107</v>
      </c>
      <c r="K158" s="483">
        <v>2.2795407936499998</v>
      </c>
    </row>
    <row r="159" spans="1:11" ht="14.4" customHeight="1" thickBot="1" x14ac:dyDescent="0.35">
      <c r="A159" s="500" t="s">
        <v>424</v>
      </c>
      <c r="B159" s="484">
        <v>21.999997033981</v>
      </c>
      <c r="C159" s="484">
        <v>104.10026000000001</v>
      </c>
      <c r="D159" s="485">
        <v>82.100262966017993</v>
      </c>
      <c r="E159" s="491">
        <v>4.7318306379399999</v>
      </c>
      <c r="F159" s="484">
        <v>63</v>
      </c>
      <c r="G159" s="485">
        <v>36.75</v>
      </c>
      <c r="H159" s="487">
        <v>0</v>
      </c>
      <c r="I159" s="484">
        <v>107.69</v>
      </c>
      <c r="J159" s="485">
        <v>70.94</v>
      </c>
      <c r="K159" s="492">
        <v>1.7093650793649999</v>
      </c>
    </row>
    <row r="160" spans="1:11" ht="14.4" customHeight="1" thickBot="1" x14ac:dyDescent="0.35">
      <c r="A160" s="501" t="s">
        <v>425</v>
      </c>
      <c r="B160" s="479">
        <v>21.999997033981</v>
      </c>
      <c r="C160" s="479">
        <v>104.10026000000001</v>
      </c>
      <c r="D160" s="480">
        <v>82.100262966017993</v>
      </c>
      <c r="E160" s="481">
        <v>4.7318306379399999</v>
      </c>
      <c r="F160" s="479">
        <v>63</v>
      </c>
      <c r="G160" s="480">
        <v>36.75</v>
      </c>
      <c r="H160" s="482">
        <v>0</v>
      </c>
      <c r="I160" s="479">
        <v>107.69</v>
      </c>
      <c r="J160" s="480">
        <v>70.94</v>
      </c>
      <c r="K160" s="483">
        <v>1.7093650793649999</v>
      </c>
    </row>
    <row r="161" spans="1:11" ht="14.4" customHeight="1" thickBot="1" x14ac:dyDescent="0.35">
      <c r="A161" s="500" t="s">
        <v>426</v>
      </c>
      <c r="B161" s="484">
        <v>0</v>
      </c>
      <c r="C161" s="484">
        <v>32.17801</v>
      </c>
      <c r="D161" s="485">
        <v>32.17801</v>
      </c>
      <c r="E161" s="486" t="s">
        <v>273</v>
      </c>
      <c r="F161" s="484">
        <v>0</v>
      </c>
      <c r="G161" s="485">
        <v>0</v>
      </c>
      <c r="H161" s="487">
        <v>0</v>
      </c>
      <c r="I161" s="484">
        <v>9.9000199999999996</v>
      </c>
      <c r="J161" s="485">
        <v>9.9000199999999996</v>
      </c>
      <c r="K161" s="488" t="s">
        <v>273</v>
      </c>
    </row>
    <row r="162" spans="1:11" ht="14.4" customHeight="1" thickBot="1" x14ac:dyDescent="0.35">
      <c r="A162" s="501" t="s">
        <v>427</v>
      </c>
      <c r="B162" s="479">
        <v>0</v>
      </c>
      <c r="C162" s="479">
        <v>17.188009999999998</v>
      </c>
      <c r="D162" s="480">
        <v>17.188009999999998</v>
      </c>
      <c r="E162" s="489" t="s">
        <v>283</v>
      </c>
      <c r="F162" s="479">
        <v>0</v>
      </c>
      <c r="G162" s="480">
        <v>0</v>
      </c>
      <c r="H162" s="482">
        <v>0</v>
      </c>
      <c r="I162" s="479">
        <v>4.38</v>
      </c>
      <c r="J162" s="480">
        <v>4.38</v>
      </c>
      <c r="K162" s="490" t="s">
        <v>273</v>
      </c>
    </row>
    <row r="163" spans="1:11" ht="14.4" customHeight="1" thickBot="1" x14ac:dyDescent="0.35">
      <c r="A163" s="501" t="s">
        <v>428</v>
      </c>
      <c r="B163" s="479">
        <v>0</v>
      </c>
      <c r="C163" s="479">
        <v>14.99</v>
      </c>
      <c r="D163" s="480">
        <v>14.99</v>
      </c>
      <c r="E163" s="489" t="s">
        <v>273</v>
      </c>
      <c r="F163" s="479">
        <v>0</v>
      </c>
      <c r="G163" s="480">
        <v>0</v>
      </c>
      <c r="H163" s="482">
        <v>0</v>
      </c>
      <c r="I163" s="479">
        <v>0</v>
      </c>
      <c r="J163" s="480">
        <v>0</v>
      </c>
      <c r="K163" s="490" t="s">
        <v>273</v>
      </c>
    </row>
    <row r="164" spans="1:11" ht="14.4" customHeight="1" thickBot="1" x14ac:dyDescent="0.35">
      <c r="A164" s="501" t="s">
        <v>429</v>
      </c>
      <c r="B164" s="479">
        <v>0</v>
      </c>
      <c r="C164" s="479">
        <v>0</v>
      </c>
      <c r="D164" s="480">
        <v>0</v>
      </c>
      <c r="E164" s="481">
        <v>1</v>
      </c>
      <c r="F164" s="479">
        <v>0</v>
      </c>
      <c r="G164" s="480">
        <v>0</v>
      </c>
      <c r="H164" s="482">
        <v>0</v>
      </c>
      <c r="I164" s="479">
        <v>5.5200199999999997</v>
      </c>
      <c r="J164" s="480">
        <v>5.5200199999999997</v>
      </c>
      <c r="K164" s="490" t="s">
        <v>283</v>
      </c>
    </row>
    <row r="165" spans="1:11" ht="14.4" customHeight="1" thickBot="1" x14ac:dyDescent="0.35">
      <c r="A165" s="500" t="s">
        <v>430</v>
      </c>
      <c r="B165" s="484">
        <v>11.012557082424999</v>
      </c>
      <c r="C165" s="484">
        <v>4.5617000000000001</v>
      </c>
      <c r="D165" s="485">
        <v>-6.4508570824250002</v>
      </c>
      <c r="E165" s="491">
        <v>0.414227137789</v>
      </c>
      <c r="F165" s="484">
        <v>0</v>
      </c>
      <c r="G165" s="485">
        <v>0</v>
      </c>
      <c r="H165" s="487">
        <v>4.5617000000000001</v>
      </c>
      <c r="I165" s="484">
        <v>16.831099999999999</v>
      </c>
      <c r="J165" s="485">
        <v>16.831099999999999</v>
      </c>
      <c r="K165" s="488" t="s">
        <v>283</v>
      </c>
    </row>
    <row r="166" spans="1:11" ht="14.4" customHeight="1" thickBot="1" x14ac:dyDescent="0.35">
      <c r="A166" s="501" t="s">
        <v>431</v>
      </c>
      <c r="B166" s="479">
        <v>11.012557082424999</v>
      </c>
      <c r="C166" s="479">
        <v>4.5617000000000001</v>
      </c>
      <c r="D166" s="480">
        <v>-6.4508570824250002</v>
      </c>
      <c r="E166" s="481">
        <v>0.414227137789</v>
      </c>
      <c r="F166" s="479">
        <v>0</v>
      </c>
      <c r="G166" s="480">
        <v>0</v>
      </c>
      <c r="H166" s="482">
        <v>4.5617000000000001</v>
      </c>
      <c r="I166" s="479">
        <v>16.831099999999999</v>
      </c>
      <c r="J166" s="480">
        <v>16.831099999999999</v>
      </c>
      <c r="K166" s="490" t="s">
        <v>283</v>
      </c>
    </row>
    <row r="167" spans="1:11" ht="14.4" customHeight="1" thickBot="1" x14ac:dyDescent="0.35">
      <c r="A167" s="500" t="s">
        <v>432</v>
      </c>
      <c r="B167" s="484">
        <v>0</v>
      </c>
      <c r="C167" s="484">
        <v>13.46</v>
      </c>
      <c r="D167" s="485">
        <v>13.46</v>
      </c>
      <c r="E167" s="486" t="s">
        <v>273</v>
      </c>
      <c r="F167" s="484">
        <v>0</v>
      </c>
      <c r="G167" s="485">
        <v>0</v>
      </c>
      <c r="H167" s="487">
        <v>0</v>
      </c>
      <c r="I167" s="484">
        <v>3.8719999999999999</v>
      </c>
      <c r="J167" s="485">
        <v>3.8719999999999999</v>
      </c>
      <c r="K167" s="488" t="s">
        <v>283</v>
      </c>
    </row>
    <row r="168" spans="1:11" ht="14.4" customHeight="1" thickBot="1" x14ac:dyDescent="0.35">
      <c r="A168" s="501" t="s">
        <v>433</v>
      </c>
      <c r="B168" s="479">
        <v>0</v>
      </c>
      <c r="C168" s="479">
        <v>13.46</v>
      </c>
      <c r="D168" s="480">
        <v>13.46</v>
      </c>
      <c r="E168" s="489" t="s">
        <v>273</v>
      </c>
      <c r="F168" s="479">
        <v>0</v>
      </c>
      <c r="G168" s="480">
        <v>0</v>
      </c>
      <c r="H168" s="482">
        <v>0</v>
      </c>
      <c r="I168" s="479">
        <v>3.8719999999999999</v>
      </c>
      <c r="J168" s="480">
        <v>3.8719999999999999</v>
      </c>
      <c r="K168" s="490" t="s">
        <v>283</v>
      </c>
    </row>
    <row r="169" spans="1:11" ht="14.4" customHeight="1" thickBot="1" x14ac:dyDescent="0.35">
      <c r="A169" s="500" t="s">
        <v>434</v>
      </c>
      <c r="B169" s="484">
        <v>0</v>
      </c>
      <c r="C169" s="484">
        <v>0</v>
      </c>
      <c r="D169" s="485">
        <v>0</v>
      </c>
      <c r="E169" s="486" t="s">
        <v>273</v>
      </c>
      <c r="F169" s="484">
        <v>0</v>
      </c>
      <c r="G169" s="485">
        <v>0</v>
      </c>
      <c r="H169" s="487">
        <v>5.3179499999999997</v>
      </c>
      <c r="I169" s="484">
        <v>5.3179499999999997</v>
      </c>
      <c r="J169" s="485">
        <v>5.3179499999999997</v>
      </c>
      <c r="K169" s="488" t="s">
        <v>283</v>
      </c>
    </row>
    <row r="170" spans="1:11" ht="14.4" customHeight="1" thickBot="1" x14ac:dyDescent="0.35">
      <c r="A170" s="501" t="s">
        <v>435</v>
      </c>
      <c r="B170" s="479">
        <v>0</v>
      </c>
      <c r="C170" s="479">
        <v>0</v>
      </c>
      <c r="D170" s="480">
        <v>0</v>
      </c>
      <c r="E170" s="489" t="s">
        <v>273</v>
      </c>
      <c r="F170" s="479">
        <v>0</v>
      </c>
      <c r="G170" s="480">
        <v>0</v>
      </c>
      <c r="H170" s="482">
        <v>5.3179499999999997</v>
      </c>
      <c r="I170" s="479">
        <v>5.3179499999999997</v>
      </c>
      <c r="J170" s="480">
        <v>5.3179499999999997</v>
      </c>
      <c r="K170" s="490" t="s">
        <v>283</v>
      </c>
    </row>
    <row r="171" spans="1:11" ht="14.4" customHeight="1" thickBot="1" x14ac:dyDescent="0.35">
      <c r="A171" s="497" t="s">
        <v>436</v>
      </c>
      <c r="B171" s="479">
        <v>295672.14373747498</v>
      </c>
      <c r="C171" s="479">
        <v>306864.41845</v>
      </c>
      <c r="D171" s="480">
        <v>11192.274712525101</v>
      </c>
      <c r="E171" s="481">
        <v>1.0378536664660001</v>
      </c>
      <c r="F171" s="479">
        <v>312703.09050723701</v>
      </c>
      <c r="G171" s="480">
        <v>182410.13612922101</v>
      </c>
      <c r="H171" s="482">
        <v>25574.9869</v>
      </c>
      <c r="I171" s="479">
        <v>188426.79023000001</v>
      </c>
      <c r="J171" s="480">
        <v>6016.6541007786</v>
      </c>
      <c r="K171" s="483">
        <v>0.60257412206600003</v>
      </c>
    </row>
    <row r="172" spans="1:11" ht="14.4" customHeight="1" thickBot="1" x14ac:dyDescent="0.35">
      <c r="A172" s="498" t="s">
        <v>437</v>
      </c>
      <c r="B172" s="479">
        <v>295630.08237493702</v>
      </c>
      <c r="C172" s="479">
        <v>306691.48577999999</v>
      </c>
      <c r="D172" s="480">
        <v>11061.4034050627</v>
      </c>
      <c r="E172" s="481">
        <v>1.037416366143</v>
      </c>
      <c r="F172" s="479">
        <v>312546.535294784</v>
      </c>
      <c r="G172" s="480">
        <v>182318.81225529101</v>
      </c>
      <c r="H172" s="482">
        <v>25528.17755</v>
      </c>
      <c r="I172" s="479">
        <v>188342.97588000001</v>
      </c>
      <c r="J172" s="480">
        <v>6024.1636247091801</v>
      </c>
      <c r="K172" s="483">
        <v>0.60260778671600002</v>
      </c>
    </row>
    <row r="173" spans="1:11" ht="14.4" customHeight="1" thickBot="1" x14ac:dyDescent="0.35">
      <c r="A173" s="499" t="s">
        <v>438</v>
      </c>
      <c r="B173" s="479">
        <v>295630.08237493702</v>
      </c>
      <c r="C173" s="479">
        <v>306691.48577999999</v>
      </c>
      <c r="D173" s="480">
        <v>11061.4034050627</v>
      </c>
      <c r="E173" s="481">
        <v>1.037416366143</v>
      </c>
      <c r="F173" s="479">
        <v>312546.535294784</v>
      </c>
      <c r="G173" s="480">
        <v>182318.81225529101</v>
      </c>
      <c r="H173" s="482">
        <v>25528.17755</v>
      </c>
      <c r="I173" s="479">
        <v>188342.97588000001</v>
      </c>
      <c r="J173" s="480">
        <v>6024.1636247091801</v>
      </c>
      <c r="K173" s="483">
        <v>0.60260778671600002</v>
      </c>
    </row>
    <row r="174" spans="1:11" ht="14.4" customHeight="1" thickBot="1" x14ac:dyDescent="0.35">
      <c r="A174" s="500" t="s">
        <v>439</v>
      </c>
      <c r="B174" s="484">
        <v>625.31635444717597</v>
      </c>
      <c r="C174" s="484">
        <v>780.45228999999995</v>
      </c>
      <c r="D174" s="485">
        <v>155.13593555282401</v>
      </c>
      <c r="E174" s="491">
        <v>1.2480919209120001</v>
      </c>
      <c r="F174" s="484">
        <v>800</v>
      </c>
      <c r="G174" s="485">
        <v>466.66666666666703</v>
      </c>
      <c r="H174" s="487">
        <v>50.867699999999999</v>
      </c>
      <c r="I174" s="484">
        <v>275.40537999999998</v>
      </c>
      <c r="J174" s="485">
        <v>-191.26128666666699</v>
      </c>
      <c r="K174" s="492">
        <v>0.34425672499999999</v>
      </c>
    </row>
    <row r="175" spans="1:11" ht="14.4" customHeight="1" thickBot="1" x14ac:dyDescent="0.35">
      <c r="A175" s="501" t="s">
        <v>440</v>
      </c>
      <c r="B175" s="479">
        <v>59.435351890276998</v>
      </c>
      <c r="C175" s="479">
        <v>131.61626000000001</v>
      </c>
      <c r="D175" s="480">
        <v>72.180908109721997</v>
      </c>
      <c r="E175" s="481">
        <v>2.2144440272339998</v>
      </c>
      <c r="F175" s="479">
        <v>135</v>
      </c>
      <c r="G175" s="480">
        <v>78.75</v>
      </c>
      <c r="H175" s="482">
        <v>1.81959</v>
      </c>
      <c r="I175" s="479">
        <v>28.40156</v>
      </c>
      <c r="J175" s="480">
        <v>-50.348439999999997</v>
      </c>
      <c r="K175" s="483">
        <v>0.21038192592499999</v>
      </c>
    </row>
    <row r="176" spans="1:11" ht="14.4" customHeight="1" thickBot="1" x14ac:dyDescent="0.35">
      <c r="A176" s="501" t="s">
        <v>441</v>
      </c>
      <c r="B176" s="479">
        <v>75.510508870793004</v>
      </c>
      <c r="C176" s="479">
        <v>0.93259999999999998</v>
      </c>
      <c r="D176" s="480">
        <v>-74.577908870792996</v>
      </c>
      <c r="E176" s="481">
        <v>1.2350598795999999E-2</v>
      </c>
      <c r="F176" s="479">
        <v>5</v>
      </c>
      <c r="G176" s="480">
        <v>2.9166666666659999</v>
      </c>
      <c r="H176" s="482">
        <v>0</v>
      </c>
      <c r="I176" s="479">
        <v>0</v>
      </c>
      <c r="J176" s="480">
        <v>-2.9166666666659999</v>
      </c>
      <c r="K176" s="483">
        <v>0</v>
      </c>
    </row>
    <row r="177" spans="1:11" ht="14.4" customHeight="1" thickBot="1" x14ac:dyDescent="0.35">
      <c r="A177" s="501" t="s">
        <v>442</v>
      </c>
      <c r="B177" s="479">
        <v>321.481454432666</v>
      </c>
      <c r="C177" s="479">
        <v>213.10339999999999</v>
      </c>
      <c r="D177" s="480">
        <v>-108.378054432666</v>
      </c>
      <c r="E177" s="481">
        <v>0.66287929540400004</v>
      </c>
      <c r="F177" s="479">
        <v>220</v>
      </c>
      <c r="G177" s="480">
        <v>128.333333333333</v>
      </c>
      <c r="H177" s="482">
        <v>37.232810000000001</v>
      </c>
      <c r="I177" s="479">
        <v>154.92834999999999</v>
      </c>
      <c r="J177" s="480">
        <v>26.595016666666002</v>
      </c>
      <c r="K177" s="483">
        <v>0.70421977272699998</v>
      </c>
    </row>
    <row r="178" spans="1:11" ht="14.4" customHeight="1" thickBot="1" x14ac:dyDescent="0.35">
      <c r="A178" s="501" t="s">
        <v>443</v>
      </c>
      <c r="B178" s="479">
        <v>168.88903925343999</v>
      </c>
      <c r="C178" s="479">
        <v>434.80002999999999</v>
      </c>
      <c r="D178" s="480">
        <v>265.91099074656</v>
      </c>
      <c r="E178" s="481">
        <v>2.5744715697470002</v>
      </c>
      <c r="F178" s="479">
        <v>440</v>
      </c>
      <c r="G178" s="480">
        <v>256.66666666666703</v>
      </c>
      <c r="H178" s="482">
        <v>11.815300000000001</v>
      </c>
      <c r="I178" s="479">
        <v>92.075469999999996</v>
      </c>
      <c r="J178" s="480">
        <v>-164.591196666667</v>
      </c>
      <c r="K178" s="483">
        <v>0.209262431818</v>
      </c>
    </row>
    <row r="179" spans="1:11" ht="14.4" customHeight="1" thickBot="1" x14ac:dyDescent="0.35">
      <c r="A179" s="500" t="s">
        <v>444</v>
      </c>
      <c r="B179" s="484">
        <v>2451.4334441824799</v>
      </c>
      <c r="C179" s="484">
        <v>3599.1594</v>
      </c>
      <c r="D179" s="485">
        <v>1147.7259558175199</v>
      </c>
      <c r="E179" s="491">
        <v>1.4681856480910001</v>
      </c>
      <c r="F179" s="484">
        <v>2916.5760249257501</v>
      </c>
      <c r="G179" s="485">
        <v>1701.33601454002</v>
      </c>
      <c r="H179" s="487">
        <v>59.506480000000003</v>
      </c>
      <c r="I179" s="484">
        <v>580.44629999999995</v>
      </c>
      <c r="J179" s="485">
        <v>-1120.8897145400199</v>
      </c>
      <c r="K179" s="492">
        <v>0.19901634486399999</v>
      </c>
    </row>
    <row r="180" spans="1:11" ht="14.4" customHeight="1" thickBot="1" x14ac:dyDescent="0.35">
      <c r="A180" s="501" t="s">
        <v>445</v>
      </c>
      <c r="B180" s="479">
        <v>1600.00016042985</v>
      </c>
      <c r="C180" s="479">
        <v>1737.89653</v>
      </c>
      <c r="D180" s="480">
        <v>137.89636957014801</v>
      </c>
      <c r="E180" s="481">
        <v>1.0861852223390001</v>
      </c>
      <c r="F180" s="479">
        <v>1669.9116563847699</v>
      </c>
      <c r="G180" s="480">
        <v>974.11513289111303</v>
      </c>
      <c r="H180" s="482">
        <v>0</v>
      </c>
      <c r="I180" s="479">
        <v>17.427350000000001</v>
      </c>
      <c r="J180" s="480">
        <v>-956.68778289111299</v>
      </c>
      <c r="K180" s="483">
        <v>1.0436090994999999E-2</v>
      </c>
    </row>
    <row r="181" spans="1:11" ht="14.4" customHeight="1" thickBot="1" x14ac:dyDescent="0.35">
      <c r="A181" s="501" t="s">
        <v>446</v>
      </c>
      <c r="B181" s="479">
        <v>767.00007690606003</v>
      </c>
      <c r="C181" s="479">
        <v>1841.1781000000001</v>
      </c>
      <c r="D181" s="480">
        <v>1074.1780230939401</v>
      </c>
      <c r="E181" s="481">
        <v>2.4004927188880001</v>
      </c>
      <c r="F181" s="479">
        <v>1195.6643685409899</v>
      </c>
      <c r="G181" s="480">
        <v>697.47088164890897</v>
      </c>
      <c r="H181" s="482">
        <v>58.307479999999998</v>
      </c>
      <c r="I181" s="479">
        <v>549.24019999999996</v>
      </c>
      <c r="J181" s="480">
        <v>-148.23068164890901</v>
      </c>
      <c r="K181" s="483">
        <v>0.45935984583200001</v>
      </c>
    </row>
    <row r="182" spans="1:11" ht="14.4" customHeight="1" thickBot="1" x14ac:dyDescent="0.35">
      <c r="A182" s="501" t="s">
        <v>447</v>
      </c>
      <c r="B182" s="479">
        <v>84.433206846570002</v>
      </c>
      <c r="C182" s="479">
        <v>20.084769999999999</v>
      </c>
      <c r="D182" s="480">
        <v>-64.348436846569996</v>
      </c>
      <c r="E182" s="481">
        <v>0.23787761652200001</v>
      </c>
      <c r="F182" s="479">
        <v>51</v>
      </c>
      <c r="G182" s="480">
        <v>29.75</v>
      </c>
      <c r="H182" s="482">
        <v>1.1990000000000001</v>
      </c>
      <c r="I182" s="479">
        <v>13.77875</v>
      </c>
      <c r="J182" s="480">
        <v>-15.97125</v>
      </c>
      <c r="K182" s="483">
        <v>0.27017156862699998</v>
      </c>
    </row>
    <row r="183" spans="1:11" ht="14.4" customHeight="1" thickBot="1" x14ac:dyDescent="0.35">
      <c r="A183" s="500" t="s">
        <v>448</v>
      </c>
      <c r="B183" s="484">
        <v>2592.2684672688802</v>
      </c>
      <c r="C183" s="484">
        <v>1203.03063</v>
      </c>
      <c r="D183" s="485">
        <v>-1389.23783726888</v>
      </c>
      <c r="E183" s="491">
        <v>0.46408411983100001</v>
      </c>
      <c r="F183" s="484">
        <v>2191.6923445606199</v>
      </c>
      <c r="G183" s="485">
        <v>1278.4872009936901</v>
      </c>
      <c r="H183" s="487">
        <v>68.576849999999993</v>
      </c>
      <c r="I183" s="484">
        <v>659.64273000000003</v>
      </c>
      <c r="J183" s="485">
        <v>-618.84447099369197</v>
      </c>
      <c r="K183" s="492">
        <v>0.30097414522400001</v>
      </c>
    </row>
    <row r="184" spans="1:11" ht="14.4" customHeight="1" thickBot="1" x14ac:dyDescent="0.35">
      <c r="A184" s="501" t="s">
        <v>449</v>
      </c>
      <c r="B184" s="479">
        <v>737.26828127052204</v>
      </c>
      <c r="C184" s="479">
        <v>27.554960000000001</v>
      </c>
      <c r="D184" s="480">
        <v>-709.71332127052199</v>
      </c>
      <c r="E184" s="481">
        <v>3.7374400471999997E-2</v>
      </c>
      <c r="F184" s="479">
        <v>767</v>
      </c>
      <c r="G184" s="480">
        <v>447.41666666666703</v>
      </c>
      <c r="H184" s="482">
        <v>3.7006399999999999</v>
      </c>
      <c r="I184" s="479">
        <v>56.909550000000003</v>
      </c>
      <c r="J184" s="480">
        <v>-390.507116666667</v>
      </c>
      <c r="K184" s="483">
        <v>7.4197588004999995E-2</v>
      </c>
    </row>
    <row r="185" spans="1:11" ht="14.4" customHeight="1" thickBot="1" x14ac:dyDescent="0.35">
      <c r="A185" s="501" t="s">
        <v>450</v>
      </c>
      <c r="B185" s="479">
        <v>1600.00016042985</v>
      </c>
      <c r="C185" s="479">
        <v>1045.5420899999999</v>
      </c>
      <c r="D185" s="480">
        <v>-554.458070429852</v>
      </c>
      <c r="E185" s="481">
        <v>0.65346374072799995</v>
      </c>
      <c r="F185" s="479">
        <v>1040.49984263845</v>
      </c>
      <c r="G185" s="480">
        <v>606.95824153909405</v>
      </c>
      <c r="H185" s="482">
        <v>70.735990000000001</v>
      </c>
      <c r="I185" s="479">
        <v>529.13120000000004</v>
      </c>
      <c r="J185" s="480">
        <v>-77.827041539093997</v>
      </c>
      <c r="K185" s="483">
        <v>0.50853558868199999</v>
      </c>
    </row>
    <row r="186" spans="1:11" ht="14.4" customHeight="1" thickBot="1" x14ac:dyDescent="0.35">
      <c r="A186" s="501" t="s">
        <v>451</v>
      </c>
      <c r="B186" s="479">
        <v>255.00002556850799</v>
      </c>
      <c r="C186" s="479">
        <v>129.93358000000001</v>
      </c>
      <c r="D186" s="480">
        <v>-125.066445568508</v>
      </c>
      <c r="E186" s="481">
        <v>0.50954339988899999</v>
      </c>
      <c r="F186" s="479">
        <v>384.19250192216799</v>
      </c>
      <c r="G186" s="480">
        <v>224.11229278793101</v>
      </c>
      <c r="H186" s="482">
        <v>-5.8597799999999998</v>
      </c>
      <c r="I186" s="479">
        <v>73.601979999999998</v>
      </c>
      <c r="J186" s="480">
        <v>-150.51031278793101</v>
      </c>
      <c r="K186" s="483">
        <v>0.19157578461700001</v>
      </c>
    </row>
    <row r="187" spans="1:11" ht="14.4" customHeight="1" thickBot="1" x14ac:dyDescent="0.35">
      <c r="A187" s="500" t="s">
        <v>452</v>
      </c>
      <c r="B187" s="484">
        <v>35.035038547950997</v>
      </c>
      <c r="C187" s="484">
        <v>54.915300000000002</v>
      </c>
      <c r="D187" s="485">
        <v>19.880261452049002</v>
      </c>
      <c r="E187" s="491">
        <v>1.567439405692</v>
      </c>
      <c r="F187" s="484">
        <v>169.26692529789301</v>
      </c>
      <c r="G187" s="485">
        <v>98.739039757103995</v>
      </c>
      <c r="H187" s="487">
        <v>2.3849999999999998</v>
      </c>
      <c r="I187" s="484">
        <v>41.348100000000002</v>
      </c>
      <c r="J187" s="485">
        <v>-57.390939757104</v>
      </c>
      <c r="K187" s="492">
        <v>0.244277492057</v>
      </c>
    </row>
    <row r="188" spans="1:11" ht="14.4" customHeight="1" thickBot="1" x14ac:dyDescent="0.35">
      <c r="A188" s="501" t="s">
        <v>453</v>
      </c>
      <c r="B188" s="479">
        <v>35.035038547950997</v>
      </c>
      <c r="C188" s="479">
        <v>54.915300000000002</v>
      </c>
      <c r="D188" s="480">
        <v>19.880261452049002</v>
      </c>
      <c r="E188" s="481">
        <v>1.567439405692</v>
      </c>
      <c r="F188" s="479">
        <v>169.26692529789301</v>
      </c>
      <c r="G188" s="480">
        <v>98.739039757103995</v>
      </c>
      <c r="H188" s="482">
        <v>2.3849999999999998</v>
      </c>
      <c r="I188" s="479">
        <v>41.348100000000002</v>
      </c>
      <c r="J188" s="480">
        <v>-57.390939757104</v>
      </c>
      <c r="K188" s="483">
        <v>0.244277492057</v>
      </c>
    </row>
    <row r="189" spans="1:11" ht="14.4" customHeight="1" thickBot="1" x14ac:dyDescent="0.35">
      <c r="A189" s="500" t="s">
        <v>454</v>
      </c>
      <c r="B189" s="484">
        <v>289926.02907049097</v>
      </c>
      <c r="C189" s="484">
        <v>287622.48308999999</v>
      </c>
      <c r="D189" s="485">
        <v>-2303.54598049074</v>
      </c>
      <c r="E189" s="491">
        <v>0.99205471137599999</v>
      </c>
      <c r="F189" s="484">
        <v>306469</v>
      </c>
      <c r="G189" s="485">
        <v>178773.58333333299</v>
      </c>
      <c r="H189" s="487">
        <v>25346.841520000002</v>
      </c>
      <c r="I189" s="484">
        <v>180595.42655999999</v>
      </c>
      <c r="J189" s="485">
        <v>1821.84322666662</v>
      </c>
      <c r="K189" s="492">
        <v>0.58927795816200002</v>
      </c>
    </row>
    <row r="190" spans="1:11" ht="14.4" customHeight="1" thickBot="1" x14ac:dyDescent="0.35">
      <c r="A190" s="501" t="s">
        <v>455</v>
      </c>
      <c r="B190" s="479">
        <v>134375.01347360099</v>
      </c>
      <c r="C190" s="479">
        <v>122872.93734</v>
      </c>
      <c r="D190" s="480">
        <v>-11502.0761336008</v>
      </c>
      <c r="E190" s="481">
        <v>0.91440316293699997</v>
      </c>
      <c r="F190" s="479">
        <v>139932</v>
      </c>
      <c r="G190" s="480">
        <v>81627</v>
      </c>
      <c r="H190" s="482">
        <v>10784.99135</v>
      </c>
      <c r="I190" s="479">
        <v>76732.845749999993</v>
      </c>
      <c r="J190" s="480">
        <v>-4894.1542499999896</v>
      </c>
      <c r="K190" s="483">
        <v>0.54835810072000002</v>
      </c>
    </row>
    <row r="191" spans="1:11" ht="14.4" customHeight="1" thickBot="1" x14ac:dyDescent="0.35">
      <c r="A191" s="501" t="s">
        <v>456</v>
      </c>
      <c r="B191" s="479">
        <v>155551.01559689001</v>
      </c>
      <c r="C191" s="479">
        <v>164749.54574999999</v>
      </c>
      <c r="D191" s="480">
        <v>9198.5301531100704</v>
      </c>
      <c r="E191" s="481">
        <v>1.0591351340120001</v>
      </c>
      <c r="F191" s="479">
        <v>166537</v>
      </c>
      <c r="G191" s="480">
        <v>97146.583333333401</v>
      </c>
      <c r="H191" s="482">
        <v>14561.85017</v>
      </c>
      <c r="I191" s="479">
        <v>103862.58081</v>
      </c>
      <c r="J191" s="480">
        <v>6715.9974766666401</v>
      </c>
      <c r="K191" s="483">
        <v>0.62366069287899994</v>
      </c>
    </row>
    <row r="192" spans="1:11" ht="14.4" customHeight="1" thickBot="1" x14ac:dyDescent="0.35">
      <c r="A192" s="500" t="s">
        <v>457</v>
      </c>
      <c r="B192" s="484">
        <v>0</v>
      </c>
      <c r="C192" s="484">
        <v>13431.44507</v>
      </c>
      <c r="D192" s="485">
        <v>13431.44507</v>
      </c>
      <c r="E192" s="486" t="s">
        <v>273</v>
      </c>
      <c r="F192" s="484">
        <v>0</v>
      </c>
      <c r="G192" s="485">
        <v>0</v>
      </c>
      <c r="H192" s="487">
        <v>0</v>
      </c>
      <c r="I192" s="484">
        <v>6190.7068099999997</v>
      </c>
      <c r="J192" s="485">
        <v>6190.7068099999997</v>
      </c>
      <c r="K192" s="488" t="s">
        <v>273</v>
      </c>
    </row>
    <row r="193" spans="1:11" ht="14.4" customHeight="1" thickBot="1" x14ac:dyDescent="0.35">
      <c r="A193" s="501" t="s">
        <v>458</v>
      </c>
      <c r="B193" s="479">
        <v>0</v>
      </c>
      <c r="C193" s="479">
        <v>1542.6491900000001</v>
      </c>
      <c r="D193" s="480">
        <v>1542.6491900000001</v>
      </c>
      <c r="E193" s="489" t="s">
        <v>273</v>
      </c>
      <c r="F193" s="479">
        <v>0</v>
      </c>
      <c r="G193" s="480">
        <v>0</v>
      </c>
      <c r="H193" s="482">
        <v>0</v>
      </c>
      <c r="I193" s="479">
        <v>4717.2779200000004</v>
      </c>
      <c r="J193" s="480">
        <v>4717.2779200000004</v>
      </c>
      <c r="K193" s="490" t="s">
        <v>273</v>
      </c>
    </row>
    <row r="194" spans="1:11" ht="14.4" customHeight="1" thickBot="1" x14ac:dyDescent="0.35">
      <c r="A194" s="501" t="s">
        <v>459</v>
      </c>
      <c r="B194" s="479">
        <v>0</v>
      </c>
      <c r="C194" s="479">
        <v>11888.79588</v>
      </c>
      <c r="D194" s="480">
        <v>11888.79588</v>
      </c>
      <c r="E194" s="489" t="s">
        <v>273</v>
      </c>
      <c r="F194" s="479">
        <v>0</v>
      </c>
      <c r="G194" s="480">
        <v>0</v>
      </c>
      <c r="H194" s="482">
        <v>0</v>
      </c>
      <c r="I194" s="479">
        <v>1473.4288899999999</v>
      </c>
      <c r="J194" s="480">
        <v>1473.4288899999999</v>
      </c>
      <c r="K194" s="490" t="s">
        <v>273</v>
      </c>
    </row>
    <row r="195" spans="1:11" ht="14.4" customHeight="1" thickBot="1" x14ac:dyDescent="0.35">
      <c r="A195" s="498" t="s">
        <v>460</v>
      </c>
      <c r="B195" s="479">
        <v>42.061362537740997</v>
      </c>
      <c r="C195" s="479">
        <v>172.93267</v>
      </c>
      <c r="D195" s="480">
        <v>130.87130746225901</v>
      </c>
      <c r="E195" s="481">
        <v>4.1114376607459997</v>
      </c>
      <c r="F195" s="479">
        <v>156.55521245234499</v>
      </c>
      <c r="G195" s="480">
        <v>91.323873930534006</v>
      </c>
      <c r="H195" s="482">
        <v>46.809350000000002</v>
      </c>
      <c r="I195" s="479">
        <v>83.814350000000005</v>
      </c>
      <c r="J195" s="480">
        <v>-7.5095239305339998</v>
      </c>
      <c r="K195" s="483">
        <v>0.53536607748200005</v>
      </c>
    </row>
    <row r="196" spans="1:11" ht="14.4" customHeight="1" thickBot="1" x14ac:dyDescent="0.35">
      <c r="A196" s="499" t="s">
        <v>461</v>
      </c>
      <c r="B196" s="479">
        <v>0</v>
      </c>
      <c r="C196" s="479">
        <v>0</v>
      </c>
      <c r="D196" s="480">
        <v>0</v>
      </c>
      <c r="E196" s="481">
        <v>1</v>
      </c>
      <c r="F196" s="479">
        <v>0</v>
      </c>
      <c r="G196" s="480">
        <v>0</v>
      </c>
      <c r="H196" s="482">
        <v>45</v>
      </c>
      <c r="I196" s="479">
        <v>45</v>
      </c>
      <c r="J196" s="480">
        <v>45</v>
      </c>
      <c r="K196" s="490" t="s">
        <v>283</v>
      </c>
    </row>
    <row r="197" spans="1:11" ht="14.4" customHeight="1" thickBot="1" x14ac:dyDescent="0.35">
      <c r="A197" s="500" t="s">
        <v>462</v>
      </c>
      <c r="B197" s="484">
        <v>0</v>
      </c>
      <c r="C197" s="484">
        <v>0</v>
      </c>
      <c r="D197" s="485">
        <v>0</v>
      </c>
      <c r="E197" s="491">
        <v>1</v>
      </c>
      <c r="F197" s="484">
        <v>0</v>
      </c>
      <c r="G197" s="485">
        <v>0</v>
      </c>
      <c r="H197" s="487">
        <v>45</v>
      </c>
      <c r="I197" s="484">
        <v>45</v>
      </c>
      <c r="J197" s="485">
        <v>45</v>
      </c>
      <c r="K197" s="488" t="s">
        <v>283</v>
      </c>
    </row>
    <row r="198" spans="1:11" ht="14.4" customHeight="1" thickBot="1" x14ac:dyDescent="0.35">
      <c r="A198" s="501" t="s">
        <v>463</v>
      </c>
      <c r="B198" s="479">
        <v>0</v>
      </c>
      <c r="C198" s="479">
        <v>0</v>
      </c>
      <c r="D198" s="480">
        <v>0</v>
      </c>
      <c r="E198" s="481">
        <v>1</v>
      </c>
      <c r="F198" s="479">
        <v>0</v>
      </c>
      <c r="G198" s="480">
        <v>0</v>
      </c>
      <c r="H198" s="482">
        <v>45</v>
      </c>
      <c r="I198" s="479">
        <v>45</v>
      </c>
      <c r="J198" s="480">
        <v>45</v>
      </c>
      <c r="K198" s="490" t="s">
        <v>283</v>
      </c>
    </row>
    <row r="199" spans="1:11" ht="14.4" customHeight="1" thickBot="1" x14ac:dyDescent="0.35">
      <c r="A199" s="504" t="s">
        <v>464</v>
      </c>
      <c r="B199" s="484">
        <v>42.061362537740997</v>
      </c>
      <c r="C199" s="484">
        <v>172.93267</v>
      </c>
      <c r="D199" s="485">
        <v>130.87130746225901</v>
      </c>
      <c r="E199" s="491">
        <v>4.1114376607459997</v>
      </c>
      <c r="F199" s="484">
        <v>156.55521245234499</v>
      </c>
      <c r="G199" s="485">
        <v>91.323873930534006</v>
      </c>
      <c r="H199" s="487">
        <v>1.80935</v>
      </c>
      <c r="I199" s="484">
        <v>38.814349999999997</v>
      </c>
      <c r="J199" s="485">
        <v>-52.509523930534002</v>
      </c>
      <c r="K199" s="492">
        <v>0.24792754831899999</v>
      </c>
    </row>
    <row r="200" spans="1:11" ht="14.4" customHeight="1" thickBot="1" x14ac:dyDescent="0.35">
      <c r="A200" s="500" t="s">
        <v>465</v>
      </c>
      <c r="B200" s="484">
        <v>0</v>
      </c>
      <c r="C200" s="484">
        <v>-7.7999999999999999E-4</v>
      </c>
      <c r="D200" s="485">
        <v>-7.7999999999999999E-4</v>
      </c>
      <c r="E200" s="486" t="s">
        <v>273</v>
      </c>
      <c r="F200" s="484">
        <v>0</v>
      </c>
      <c r="G200" s="485">
        <v>0</v>
      </c>
      <c r="H200" s="487">
        <v>6.4000000000000001E-2</v>
      </c>
      <c r="I200" s="484">
        <v>6.4180000000000001E-2</v>
      </c>
      <c r="J200" s="485">
        <v>6.4180000000000001E-2</v>
      </c>
      <c r="K200" s="488" t="s">
        <v>273</v>
      </c>
    </row>
    <row r="201" spans="1:11" ht="14.4" customHeight="1" thickBot="1" x14ac:dyDescent="0.35">
      <c r="A201" s="501" t="s">
        <v>466</v>
      </c>
      <c r="B201" s="479">
        <v>0</v>
      </c>
      <c r="C201" s="479">
        <v>-7.7999999999999999E-4</v>
      </c>
      <c r="D201" s="480">
        <v>-7.7999999999999999E-4</v>
      </c>
      <c r="E201" s="489" t="s">
        <v>273</v>
      </c>
      <c r="F201" s="479">
        <v>0</v>
      </c>
      <c r="G201" s="480">
        <v>0</v>
      </c>
      <c r="H201" s="482">
        <v>0</v>
      </c>
      <c r="I201" s="479">
        <v>1.8000000000000001E-4</v>
      </c>
      <c r="J201" s="480">
        <v>1.8000000000000001E-4</v>
      </c>
      <c r="K201" s="490" t="s">
        <v>273</v>
      </c>
    </row>
    <row r="202" spans="1:11" ht="14.4" customHeight="1" thickBot="1" x14ac:dyDescent="0.35">
      <c r="A202" s="501" t="s">
        <v>467</v>
      </c>
      <c r="B202" s="479">
        <v>0</v>
      </c>
      <c r="C202" s="479">
        <v>0</v>
      </c>
      <c r="D202" s="480">
        <v>0</v>
      </c>
      <c r="E202" s="481">
        <v>1</v>
      </c>
      <c r="F202" s="479">
        <v>0</v>
      </c>
      <c r="G202" s="480">
        <v>0</v>
      </c>
      <c r="H202" s="482">
        <v>6.4000000000000001E-2</v>
      </c>
      <c r="I202" s="479">
        <v>6.4000000000000001E-2</v>
      </c>
      <c r="J202" s="480">
        <v>6.4000000000000001E-2</v>
      </c>
      <c r="K202" s="490" t="s">
        <v>283</v>
      </c>
    </row>
    <row r="203" spans="1:11" ht="14.4" customHeight="1" thickBot="1" x14ac:dyDescent="0.35">
      <c r="A203" s="500" t="s">
        <v>468</v>
      </c>
      <c r="B203" s="484">
        <v>42.061362537740997</v>
      </c>
      <c r="C203" s="484">
        <v>172.93344999999999</v>
      </c>
      <c r="D203" s="485">
        <v>130.872087462259</v>
      </c>
      <c r="E203" s="491">
        <v>4.1114562050819998</v>
      </c>
      <c r="F203" s="484">
        <v>156.55521245234499</v>
      </c>
      <c r="G203" s="485">
        <v>91.323873930534006</v>
      </c>
      <c r="H203" s="487">
        <v>1.74535</v>
      </c>
      <c r="I203" s="484">
        <v>38.750169999999997</v>
      </c>
      <c r="J203" s="485">
        <v>-52.573703930534002</v>
      </c>
      <c r="K203" s="492">
        <v>0.247517597102</v>
      </c>
    </row>
    <row r="204" spans="1:11" ht="14.4" customHeight="1" thickBot="1" x14ac:dyDescent="0.35">
      <c r="A204" s="501" t="s">
        <v>469</v>
      </c>
      <c r="B204" s="479">
        <v>0</v>
      </c>
      <c r="C204" s="479">
        <v>0.71899999999999997</v>
      </c>
      <c r="D204" s="480">
        <v>0.71899999999999997</v>
      </c>
      <c r="E204" s="489" t="s">
        <v>283</v>
      </c>
      <c r="F204" s="479">
        <v>0</v>
      </c>
      <c r="G204" s="480">
        <v>0</v>
      </c>
      <c r="H204" s="482">
        <v>0</v>
      </c>
      <c r="I204" s="479">
        <v>0</v>
      </c>
      <c r="J204" s="480">
        <v>0</v>
      </c>
      <c r="K204" s="490" t="s">
        <v>273</v>
      </c>
    </row>
    <row r="205" spans="1:11" ht="14.4" customHeight="1" thickBot="1" x14ac:dyDescent="0.35">
      <c r="A205" s="501" t="s">
        <v>470</v>
      </c>
      <c r="B205" s="479">
        <v>0</v>
      </c>
      <c r="C205" s="479">
        <v>20</v>
      </c>
      <c r="D205" s="480">
        <v>20</v>
      </c>
      <c r="E205" s="489" t="s">
        <v>283</v>
      </c>
      <c r="F205" s="479">
        <v>17.559627237762999</v>
      </c>
      <c r="G205" s="480">
        <v>10.243115888695</v>
      </c>
      <c r="H205" s="482">
        <v>0</v>
      </c>
      <c r="I205" s="479">
        <v>0</v>
      </c>
      <c r="J205" s="480">
        <v>-10.243115888695</v>
      </c>
      <c r="K205" s="483">
        <v>0</v>
      </c>
    </row>
    <row r="206" spans="1:11" ht="14.4" customHeight="1" thickBot="1" x14ac:dyDescent="0.35">
      <c r="A206" s="501" t="s">
        <v>471</v>
      </c>
      <c r="B206" s="479">
        <v>0</v>
      </c>
      <c r="C206" s="479">
        <v>8.2400000000000001E-2</v>
      </c>
      <c r="D206" s="480">
        <v>8.2400000000000001E-2</v>
      </c>
      <c r="E206" s="489" t="s">
        <v>283</v>
      </c>
      <c r="F206" s="479">
        <v>3.8886255406999998E-2</v>
      </c>
      <c r="G206" s="480">
        <v>2.2683648987E-2</v>
      </c>
      <c r="H206" s="482">
        <v>0</v>
      </c>
      <c r="I206" s="479">
        <v>0.11017</v>
      </c>
      <c r="J206" s="480">
        <v>8.7486351012000002E-2</v>
      </c>
      <c r="K206" s="483">
        <v>2.833134711629</v>
      </c>
    </row>
    <row r="207" spans="1:11" ht="14.4" customHeight="1" thickBot="1" x14ac:dyDescent="0.35">
      <c r="A207" s="501" t="s">
        <v>472</v>
      </c>
      <c r="B207" s="479">
        <v>42.061362537740997</v>
      </c>
      <c r="C207" s="479">
        <v>149.75193999999999</v>
      </c>
      <c r="D207" s="480">
        <v>107.690577462259</v>
      </c>
      <c r="E207" s="481">
        <v>3.5603207068149998</v>
      </c>
      <c r="F207" s="479">
        <v>138.08193124182</v>
      </c>
      <c r="G207" s="480">
        <v>80.547793224394994</v>
      </c>
      <c r="H207" s="482">
        <v>0</v>
      </c>
      <c r="I207" s="479">
        <v>35.744300000000003</v>
      </c>
      <c r="J207" s="480">
        <v>-44.803493224394998</v>
      </c>
      <c r="K207" s="483">
        <v>0.25886297851200002</v>
      </c>
    </row>
    <row r="208" spans="1:11" ht="14.4" customHeight="1" thickBot="1" x14ac:dyDescent="0.35">
      <c r="A208" s="501" t="s">
        <v>473</v>
      </c>
      <c r="B208" s="479">
        <v>0</v>
      </c>
      <c r="C208" s="479">
        <v>2.3801100000000002</v>
      </c>
      <c r="D208" s="480">
        <v>2.3801100000000002</v>
      </c>
      <c r="E208" s="489" t="s">
        <v>273</v>
      </c>
      <c r="F208" s="479">
        <v>0.87476771735400005</v>
      </c>
      <c r="G208" s="480">
        <v>0.51028116845600002</v>
      </c>
      <c r="H208" s="482">
        <v>1.74535</v>
      </c>
      <c r="I208" s="479">
        <v>2.8957000000000002</v>
      </c>
      <c r="J208" s="480">
        <v>2.3854188315429998</v>
      </c>
      <c r="K208" s="483">
        <v>3.3102501870530001</v>
      </c>
    </row>
    <row r="209" spans="1:11" ht="14.4" customHeight="1" thickBot="1" x14ac:dyDescent="0.35">
      <c r="A209" s="497" t="s">
        <v>474</v>
      </c>
      <c r="B209" s="479">
        <v>10216.540840989001</v>
      </c>
      <c r="C209" s="479">
        <v>10016.292240000001</v>
      </c>
      <c r="D209" s="480">
        <v>-200.24860098895999</v>
      </c>
      <c r="E209" s="481">
        <v>0.98039956927600003</v>
      </c>
      <c r="F209" s="479">
        <v>9770.3139214928906</v>
      </c>
      <c r="G209" s="480">
        <v>5699.3497875375197</v>
      </c>
      <c r="H209" s="482">
        <v>994.53714000000002</v>
      </c>
      <c r="I209" s="479">
        <v>5888.5992699999997</v>
      </c>
      <c r="J209" s="480">
        <v>189.249482462483</v>
      </c>
      <c r="K209" s="483">
        <v>0.60270317999099998</v>
      </c>
    </row>
    <row r="210" spans="1:11" ht="14.4" customHeight="1" thickBot="1" x14ac:dyDescent="0.35">
      <c r="A210" s="502" t="s">
        <v>475</v>
      </c>
      <c r="B210" s="484">
        <v>10216.540840989001</v>
      </c>
      <c r="C210" s="484">
        <v>10016.292240000001</v>
      </c>
      <c r="D210" s="485">
        <v>-200.24860098895999</v>
      </c>
      <c r="E210" s="491">
        <v>0.98039956927600003</v>
      </c>
      <c r="F210" s="484">
        <v>9770.3139214928906</v>
      </c>
      <c r="G210" s="485">
        <v>5699.3497875375197</v>
      </c>
      <c r="H210" s="487">
        <v>994.53714000000002</v>
      </c>
      <c r="I210" s="484">
        <v>5888.5992699999997</v>
      </c>
      <c r="J210" s="485">
        <v>189.249482462483</v>
      </c>
      <c r="K210" s="492">
        <v>0.60270317999099998</v>
      </c>
    </row>
    <row r="211" spans="1:11" ht="14.4" customHeight="1" thickBot="1" x14ac:dyDescent="0.35">
      <c r="A211" s="504" t="s">
        <v>54</v>
      </c>
      <c r="B211" s="484">
        <v>10216.540840989001</v>
      </c>
      <c r="C211" s="484">
        <v>10016.292240000001</v>
      </c>
      <c r="D211" s="485">
        <v>-200.24860098895999</v>
      </c>
      <c r="E211" s="491">
        <v>0.98039956927600003</v>
      </c>
      <c r="F211" s="484">
        <v>9770.3139214928906</v>
      </c>
      <c r="G211" s="485">
        <v>5699.3497875375197</v>
      </c>
      <c r="H211" s="487">
        <v>994.53714000000002</v>
      </c>
      <c r="I211" s="484">
        <v>5888.5992699999997</v>
      </c>
      <c r="J211" s="485">
        <v>189.249482462483</v>
      </c>
      <c r="K211" s="492">
        <v>0.60270317999099998</v>
      </c>
    </row>
    <row r="212" spans="1:11" ht="14.4" customHeight="1" thickBot="1" x14ac:dyDescent="0.35">
      <c r="A212" s="503" t="s">
        <v>476</v>
      </c>
      <c r="B212" s="479">
        <v>0</v>
      </c>
      <c r="C212" s="479">
        <v>0</v>
      </c>
      <c r="D212" s="480">
        <v>0</v>
      </c>
      <c r="E212" s="481">
        <v>1</v>
      </c>
      <c r="F212" s="479">
        <v>94.598924327244006</v>
      </c>
      <c r="G212" s="480">
        <v>55.182705857559</v>
      </c>
      <c r="H212" s="482">
        <v>9.8153699999999997</v>
      </c>
      <c r="I212" s="479">
        <v>52.73556</v>
      </c>
      <c r="J212" s="480">
        <v>-2.4471458575590002</v>
      </c>
      <c r="K212" s="483">
        <v>0.55746468974100005</v>
      </c>
    </row>
    <row r="213" spans="1:11" ht="14.4" customHeight="1" thickBot="1" x14ac:dyDescent="0.35">
      <c r="A213" s="501" t="s">
        <v>477</v>
      </c>
      <c r="B213" s="479">
        <v>0</v>
      </c>
      <c r="C213" s="479">
        <v>0</v>
      </c>
      <c r="D213" s="480">
        <v>0</v>
      </c>
      <c r="E213" s="481">
        <v>1</v>
      </c>
      <c r="F213" s="479">
        <v>94.598924327244006</v>
      </c>
      <c r="G213" s="480">
        <v>55.182705857559</v>
      </c>
      <c r="H213" s="482">
        <v>9.8153699999999997</v>
      </c>
      <c r="I213" s="479">
        <v>52.73556</v>
      </c>
      <c r="J213" s="480">
        <v>-2.4471458575590002</v>
      </c>
      <c r="K213" s="483">
        <v>0.55746468974100005</v>
      </c>
    </row>
    <row r="214" spans="1:11" ht="14.4" customHeight="1" thickBot="1" x14ac:dyDescent="0.35">
      <c r="A214" s="500" t="s">
        <v>478</v>
      </c>
      <c r="B214" s="484">
        <v>54.157463630232002</v>
      </c>
      <c r="C214" s="484">
        <v>49.366999999999997</v>
      </c>
      <c r="D214" s="485">
        <v>-4.7904636302319998</v>
      </c>
      <c r="E214" s="491">
        <v>0.91154564284999995</v>
      </c>
      <c r="F214" s="484">
        <v>53.328177591127996</v>
      </c>
      <c r="G214" s="485">
        <v>31.108103594824001</v>
      </c>
      <c r="H214" s="487">
        <v>3.78</v>
      </c>
      <c r="I214" s="484">
        <v>27.657</v>
      </c>
      <c r="J214" s="485">
        <v>-3.4511035948240001</v>
      </c>
      <c r="K214" s="492">
        <v>0.51861888497300002</v>
      </c>
    </row>
    <row r="215" spans="1:11" ht="14.4" customHeight="1" thickBot="1" x14ac:dyDescent="0.35">
      <c r="A215" s="501" t="s">
        <v>479</v>
      </c>
      <c r="B215" s="479">
        <v>54.157463630232002</v>
      </c>
      <c r="C215" s="479">
        <v>49.366999999999997</v>
      </c>
      <c r="D215" s="480">
        <v>-4.7904636302319998</v>
      </c>
      <c r="E215" s="481">
        <v>0.91154564284999995</v>
      </c>
      <c r="F215" s="479">
        <v>53.328177591127996</v>
      </c>
      <c r="G215" s="480">
        <v>31.108103594824001</v>
      </c>
      <c r="H215" s="482">
        <v>3.78</v>
      </c>
      <c r="I215" s="479">
        <v>27.657</v>
      </c>
      <c r="J215" s="480">
        <v>-3.4511035948240001</v>
      </c>
      <c r="K215" s="483">
        <v>0.51861888497300002</v>
      </c>
    </row>
    <row r="216" spans="1:11" ht="14.4" customHeight="1" thickBot="1" x14ac:dyDescent="0.35">
      <c r="A216" s="500" t="s">
        <v>480</v>
      </c>
      <c r="B216" s="484">
        <v>219.60998414821501</v>
      </c>
      <c r="C216" s="484">
        <v>150.26136</v>
      </c>
      <c r="D216" s="485">
        <v>-69.348624148214</v>
      </c>
      <c r="E216" s="491">
        <v>0.68421916509299996</v>
      </c>
      <c r="F216" s="484">
        <v>250.03973299726101</v>
      </c>
      <c r="G216" s="485">
        <v>145.85651091506901</v>
      </c>
      <c r="H216" s="487">
        <v>13.77046</v>
      </c>
      <c r="I216" s="484">
        <v>72.617599999999996</v>
      </c>
      <c r="J216" s="485">
        <v>-73.238910915068999</v>
      </c>
      <c r="K216" s="492">
        <v>0.29042424229699998</v>
      </c>
    </row>
    <row r="217" spans="1:11" ht="14.4" customHeight="1" thickBot="1" x14ac:dyDescent="0.35">
      <c r="A217" s="501" t="s">
        <v>481</v>
      </c>
      <c r="B217" s="479">
        <v>34.653484277845003</v>
      </c>
      <c r="C217" s="479">
        <v>28.646000000000001</v>
      </c>
      <c r="D217" s="480">
        <v>-6.0074842778450002</v>
      </c>
      <c r="E217" s="481">
        <v>0.82664126268799998</v>
      </c>
      <c r="F217" s="479">
        <v>33.456763250397998</v>
      </c>
      <c r="G217" s="480">
        <v>19.516445229397998</v>
      </c>
      <c r="H217" s="482">
        <v>2.96</v>
      </c>
      <c r="I217" s="479">
        <v>26.007999999999999</v>
      </c>
      <c r="J217" s="480">
        <v>6.4915547706009997</v>
      </c>
      <c r="K217" s="483">
        <v>0.77736150999800002</v>
      </c>
    </row>
    <row r="218" spans="1:11" ht="14.4" customHeight="1" thickBot="1" x14ac:dyDescent="0.35">
      <c r="A218" s="501" t="s">
        <v>482</v>
      </c>
      <c r="B218" s="479">
        <v>172.741007827072</v>
      </c>
      <c r="C218" s="479">
        <v>111.3871</v>
      </c>
      <c r="D218" s="480">
        <v>-61.353907827072</v>
      </c>
      <c r="E218" s="481">
        <v>0.64482140865699999</v>
      </c>
      <c r="F218" s="479">
        <v>205.63231138051799</v>
      </c>
      <c r="G218" s="480">
        <v>119.952181638635</v>
      </c>
      <c r="H218" s="482">
        <v>9.4903999999999993</v>
      </c>
      <c r="I218" s="479">
        <v>39.729999999999997</v>
      </c>
      <c r="J218" s="480">
        <v>-80.222181638635007</v>
      </c>
      <c r="K218" s="483">
        <v>0.193208935566</v>
      </c>
    </row>
    <row r="219" spans="1:11" ht="14.4" customHeight="1" thickBot="1" x14ac:dyDescent="0.35">
      <c r="A219" s="501" t="s">
        <v>483</v>
      </c>
      <c r="B219" s="479">
        <v>12.215492043296999</v>
      </c>
      <c r="C219" s="479">
        <v>10.228260000000001</v>
      </c>
      <c r="D219" s="480">
        <v>-1.9872320432970001</v>
      </c>
      <c r="E219" s="481">
        <v>0.837318706749</v>
      </c>
      <c r="F219" s="479">
        <v>10.950658366344999</v>
      </c>
      <c r="G219" s="480">
        <v>6.3878840470340004</v>
      </c>
      <c r="H219" s="482">
        <v>1.32006</v>
      </c>
      <c r="I219" s="479">
        <v>6.8795999999999999</v>
      </c>
      <c r="J219" s="480">
        <v>0.49171595296499998</v>
      </c>
      <c r="K219" s="483">
        <v>0.62823620003900005</v>
      </c>
    </row>
    <row r="220" spans="1:11" ht="14.4" customHeight="1" thickBot="1" x14ac:dyDescent="0.35">
      <c r="A220" s="500" t="s">
        <v>484</v>
      </c>
      <c r="B220" s="484">
        <v>290.34583569377003</v>
      </c>
      <c r="C220" s="484">
        <v>300.83994000000001</v>
      </c>
      <c r="D220" s="485">
        <v>10.49410430623</v>
      </c>
      <c r="E220" s="491">
        <v>1.0361434641589999</v>
      </c>
      <c r="F220" s="484">
        <v>294.37884911744601</v>
      </c>
      <c r="G220" s="485">
        <v>171.72099531851001</v>
      </c>
      <c r="H220" s="487">
        <v>19.565100000000001</v>
      </c>
      <c r="I220" s="484">
        <v>180.23298</v>
      </c>
      <c r="J220" s="485">
        <v>8.5119846814890003</v>
      </c>
      <c r="K220" s="492">
        <v>0.61224840215300003</v>
      </c>
    </row>
    <row r="221" spans="1:11" ht="14.4" customHeight="1" thickBot="1" x14ac:dyDescent="0.35">
      <c r="A221" s="501" t="s">
        <v>485</v>
      </c>
      <c r="B221" s="479">
        <v>290.34583569377003</v>
      </c>
      <c r="C221" s="479">
        <v>300.83994000000001</v>
      </c>
      <c r="D221" s="480">
        <v>10.49410430623</v>
      </c>
      <c r="E221" s="481">
        <v>1.0361434641589999</v>
      </c>
      <c r="F221" s="479">
        <v>294.37884911744601</v>
      </c>
      <c r="G221" s="480">
        <v>171.72099531851001</v>
      </c>
      <c r="H221" s="482">
        <v>19.565100000000001</v>
      </c>
      <c r="I221" s="479">
        <v>180.23298</v>
      </c>
      <c r="J221" s="480">
        <v>8.5119846814890003</v>
      </c>
      <c r="K221" s="483">
        <v>0.61224840215300003</v>
      </c>
    </row>
    <row r="222" spans="1:11" ht="14.4" customHeight="1" thickBot="1" x14ac:dyDescent="0.35">
      <c r="A222" s="500" t="s">
        <v>486</v>
      </c>
      <c r="B222" s="484">
        <v>0</v>
      </c>
      <c r="C222" s="484">
        <v>10.904999999999999</v>
      </c>
      <c r="D222" s="485">
        <v>10.904999999999999</v>
      </c>
      <c r="E222" s="486" t="s">
        <v>283</v>
      </c>
      <c r="F222" s="484">
        <v>0</v>
      </c>
      <c r="G222" s="485">
        <v>0</v>
      </c>
      <c r="H222" s="487">
        <v>0.11</v>
      </c>
      <c r="I222" s="484">
        <v>5.67</v>
      </c>
      <c r="J222" s="485">
        <v>5.67</v>
      </c>
      <c r="K222" s="488" t="s">
        <v>283</v>
      </c>
    </row>
    <row r="223" spans="1:11" ht="14.4" customHeight="1" thickBot="1" x14ac:dyDescent="0.35">
      <c r="A223" s="501" t="s">
        <v>487</v>
      </c>
      <c r="B223" s="479">
        <v>0</v>
      </c>
      <c r="C223" s="479">
        <v>10.904999999999999</v>
      </c>
      <c r="D223" s="480">
        <v>10.904999999999999</v>
      </c>
      <c r="E223" s="489" t="s">
        <v>283</v>
      </c>
      <c r="F223" s="479">
        <v>0</v>
      </c>
      <c r="G223" s="480">
        <v>0</v>
      </c>
      <c r="H223" s="482">
        <v>0.11</v>
      </c>
      <c r="I223" s="479">
        <v>5.67</v>
      </c>
      <c r="J223" s="480">
        <v>5.67</v>
      </c>
      <c r="K223" s="490" t="s">
        <v>283</v>
      </c>
    </row>
    <row r="224" spans="1:11" ht="14.4" customHeight="1" thickBot="1" x14ac:dyDescent="0.35">
      <c r="A224" s="500" t="s">
        <v>488</v>
      </c>
      <c r="B224" s="484">
        <v>2056.0716198616101</v>
      </c>
      <c r="C224" s="484">
        <v>1967.22434</v>
      </c>
      <c r="D224" s="485">
        <v>-88.847279861605998</v>
      </c>
      <c r="E224" s="491">
        <v>0.95678784775600001</v>
      </c>
      <c r="F224" s="484">
        <v>2023.60324360651</v>
      </c>
      <c r="G224" s="485">
        <v>1180.4352254371299</v>
      </c>
      <c r="H224" s="487">
        <v>134.38634999999999</v>
      </c>
      <c r="I224" s="484">
        <v>949.48350000000005</v>
      </c>
      <c r="J224" s="485">
        <v>-230.95172543713201</v>
      </c>
      <c r="K224" s="492">
        <v>0.469204377389</v>
      </c>
    </row>
    <row r="225" spans="1:11" ht="14.4" customHeight="1" thickBot="1" x14ac:dyDescent="0.35">
      <c r="A225" s="501" t="s">
        <v>489</v>
      </c>
      <c r="B225" s="479">
        <v>2056.0716198616101</v>
      </c>
      <c r="C225" s="479">
        <v>1967.22434</v>
      </c>
      <c r="D225" s="480">
        <v>-88.847279861605998</v>
      </c>
      <c r="E225" s="481">
        <v>0.95678784775600001</v>
      </c>
      <c r="F225" s="479">
        <v>2023.60324360651</v>
      </c>
      <c r="G225" s="480">
        <v>1180.4352254371299</v>
      </c>
      <c r="H225" s="482">
        <v>134.38634999999999</v>
      </c>
      <c r="I225" s="479">
        <v>949.48350000000005</v>
      </c>
      <c r="J225" s="480">
        <v>-230.95172543713201</v>
      </c>
      <c r="K225" s="483">
        <v>0.469204377389</v>
      </c>
    </row>
    <row r="226" spans="1:11" ht="14.4" customHeight="1" thickBot="1" x14ac:dyDescent="0.35">
      <c r="A226" s="500" t="s">
        <v>490</v>
      </c>
      <c r="B226" s="484">
        <v>7596.3559376551402</v>
      </c>
      <c r="C226" s="484">
        <v>7537.6945999999998</v>
      </c>
      <c r="D226" s="485">
        <v>-58.661337655136002</v>
      </c>
      <c r="E226" s="491">
        <v>0.99227770023700002</v>
      </c>
      <c r="F226" s="484">
        <v>7054.3649938532999</v>
      </c>
      <c r="G226" s="485">
        <v>4115.0462464144202</v>
      </c>
      <c r="H226" s="487">
        <v>813.10986000000003</v>
      </c>
      <c r="I226" s="484">
        <v>4600.2026299999998</v>
      </c>
      <c r="J226" s="485">
        <v>485.15638358557698</v>
      </c>
      <c r="K226" s="492">
        <v>0.65210726039900002</v>
      </c>
    </row>
    <row r="227" spans="1:11" ht="14.4" customHeight="1" thickBot="1" x14ac:dyDescent="0.35">
      <c r="A227" s="501" t="s">
        <v>491</v>
      </c>
      <c r="B227" s="479">
        <v>7596.3559376551402</v>
      </c>
      <c r="C227" s="479">
        <v>7537.6945999999998</v>
      </c>
      <c r="D227" s="480">
        <v>-58.661337655136002</v>
      </c>
      <c r="E227" s="481">
        <v>0.99227770023700002</v>
      </c>
      <c r="F227" s="479">
        <v>7054.3649938532999</v>
      </c>
      <c r="G227" s="480">
        <v>4115.0462464144202</v>
      </c>
      <c r="H227" s="482">
        <v>813.10986000000003</v>
      </c>
      <c r="I227" s="479">
        <v>4600.2026299999998</v>
      </c>
      <c r="J227" s="480">
        <v>485.15638358557698</v>
      </c>
      <c r="K227" s="483">
        <v>0.65210726039900002</v>
      </c>
    </row>
    <row r="228" spans="1:11" ht="14.4" customHeight="1" thickBot="1" x14ac:dyDescent="0.35">
      <c r="A228" s="497" t="s">
        <v>492</v>
      </c>
      <c r="B228" s="479">
        <v>0</v>
      </c>
      <c r="C228" s="479">
        <v>8298.4287199999999</v>
      </c>
      <c r="D228" s="480">
        <v>8298.4287199999999</v>
      </c>
      <c r="E228" s="489" t="s">
        <v>283</v>
      </c>
      <c r="F228" s="479">
        <v>0</v>
      </c>
      <c r="G228" s="480">
        <v>0</v>
      </c>
      <c r="H228" s="482">
        <v>658.24870999999996</v>
      </c>
      <c r="I228" s="479">
        <v>3799.2629400000001</v>
      </c>
      <c r="J228" s="480">
        <v>3799.2629400000001</v>
      </c>
      <c r="K228" s="490" t="s">
        <v>283</v>
      </c>
    </row>
    <row r="229" spans="1:11" ht="14.4" customHeight="1" thickBot="1" x14ac:dyDescent="0.35">
      <c r="A229" s="502" t="s">
        <v>493</v>
      </c>
      <c r="B229" s="484">
        <v>0</v>
      </c>
      <c r="C229" s="484">
        <v>8298.4287199999999</v>
      </c>
      <c r="D229" s="485">
        <v>8298.4287199999999</v>
      </c>
      <c r="E229" s="486" t="s">
        <v>283</v>
      </c>
      <c r="F229" s="484">
        <v>0</v>
      </c>
      <c r="G229" s="485">
        <v>0</v>
      </c>
      <c r="H229" s="487">
        <v>658.24870999999996</v>
      </c>
      <c r="I229" s="484">
        <v>3799.2629400000001</v>
      </c>
      <c r="J229" s="485">
        <v>3799.2629400000001</v>
      </c>
      <c r="K229" s="488" t="s">
        <v>283</v>
      </c>
    </row>
    <row r="230" spans="1:11" ht="14.4" customHeight="1" thickBot="1" x14ac:dyDescent="0.35">
      <c r="A230" s="504" t="s">
        <v>494</v>
      </c>
      <c r="B230" s="484">
        <v>0</v>
      </c>
      <c r="C230" s="484">
        <v>8298.4287199999999</v>
      </c>
      <c r="D230" s="485">
        <v>8298.4287199999999</v>
      </c>
      <c r="E230" s="486" t="s">
        <v>283</v>
      </c>
      <c r="F230" s="484">
        <v>0</v>
      </c>
      <c r="G230" s="485">
        <v>0</v>
      </c>
      <c r="H230" s="487">
        <v>658.24870999999996</v>
      </c>
      <c r="I230" s="484">
        <v>3799.2629400000001</v>
      </c>
      <c r="J230" s="485">
        <v>3799.2629400000001</v>
      </c>
      <c r="K230" s="488" t="s">
        <v>283</v>
      </c>
    </row>
    <row r="231" spans="1:11" ht="14.4" customHeight="1" thickBot="1" x14ac:dyDescent="0.35">
      <c r="A231" s="500" t="s">
        <v>495</v>
      </c>
      <c r="B231" s="484">
        <v>0</v>
      </c>
      <c r="C231" s="484">
        <v>8298.4287199999999</v>
      </c>
      <c r="D231" s="485">
        <v>8298.4287199999999</v>
      </c>
      <c r="E231" s="486" t="s">
        <v>283</v>
      </c>
      <c r="F231" s="484">
        <v>0</v>
      </c>
      <c r="G231" s="485">
        <v>0</v>
      </c>
      <c r="H231" s="487">
        <v>658.24870999999996</v>
      </c>
      <c r="I231" s="484">
        <v>3799.2629400000001</v>
      </c>
      <c r="J231" s="485">
        <v>3799.2629400000001</v>
      </c>
      <c r="K231" s="488" t="s">
        <v>283</v>
      </c>
    </row>
    <row r="232" spans="1:11" ht="14.4" customHeight="1" thickBot="1" x14ac:dyDescent="0.35">
      <c r="A232" s="501" t="s">
        <v>496</v>
      </c>
      <c r="B232" s="479">
        <v>0</v>
      </c>
      <c r="C232" s="479">
        <v>4213.3307199999999</v>
      </c>
      <c r="D232" s="480">
        <v>4213.3307199999999</v>
      </c>
      <c r="E232" s="489" t="s">
        <v>283</v>
      </c>
      <c r="F232" s="479">
        <v>0</v>
      </c>
      <c r="G232" s="480">
        <v>0</v>
      </c>
      <c r="H232" s="482">
        <v>431.82713000000001</v>
      </c>
      <c r="I232" s="479">
        <v>2678.2917600000001</v>
      </c>
      <c r="J232" s="480">
        <v>2678.2917600000001</v>
      </c>
      <c r="K232" s="490" t="s">
        <v>283</v>
      </c>
    </row>
    <row r="233" spans="1:11" ht="14.4" customHeight="1" thickBot="1" x14ac:dyDescent="0.35">
      <c r="A233" s="501" t="s">
        <v>497</v>
      </c>
      <c r="B233" s="479">
        <v>0</v>
      </c>
      <c r="C233" s="479">
        <v>4085.098</v>
      </c>
      <c r="D233" s="480">
        <v>4085.098</v>
      </c>
      <c r="E233" s="489" t="s">
        <v>283</v>
      </c>
      <c r="F233" s="479">
        <v>0</v>
      </c>
      <c r="G233" s="480">
        <v>0</v>
      </c>
      <c r="H233" s="482">
        <v>226.42158000000001</v>
      </c>
      <c r="I233" s="479">
        <v>1120.97118</v>
      </c>
      <c r="J233" s="480">
        <v>1120.97118</v>
      </c>
      <c r="K233" s="490" t="s">
        <v>283</v>
      </c>
    </row>
    <row r="234" spans="1:11" ht="14.4" customHeight="1" thickBot="1" x14ac:dyDescent="0.35">
      <c r="A234" s="505"/>
      <c r="B234" s="479">
        <v>98180.097020722096</v>
      </c>
      <c r="C234" s="479">
        <v>122348.77248</v>
      </c>
      <c r="D234" s="480">
        <v>24168.675459277802</v>
      </c>
      <c r="E234" s="481">
        <v>1.2461667506209999</v>
      </c>
      <c r="F234" s="479">
        <v>113081.290692792</v>
      </c>
      <c r="G234" s="480">
        <v>65964.086237461903</v>
      </c>
      <c r="H234" s="482">
        <v>8729.4805699999997</v>
      </c>
      <c r="I234" s="479">
        <v>78004.941890000002</v>
      </c>
      <c r="J234" s="480">
        <v>12040.855652538001</v>
      </c>
      <c r="K234" s="483">
        <v>0.68981297800899999</v>
      </c>
    </row>
    <row r="235" spans="1:11" ht="14.4" customHeight="1" thickBot="1" x14ac:dyDescent="0.35">
      <c r="A235" s="506" t="s">
        <v>66</v>
      </c>
      <c r="B235" s="493">
        <v>98180.097020722096</v>
      </c>
      <c r="C235" s="493">
        <v>122348.77248</v>
      </c>
      <c r="D235" s="494">
        <v>24168.675459277802</v>
      </c>
      <c r="E235" s="495" t="s">
        <v>283</v>
      </c>
      <c r="F235" s="493">
        <v>113081.290692792</v>
      </c>
      <c r="G235" s="494">
        <v>65964.086237462005</v>
      </c>
      <c r="H235" s="493">
        <v>8729.4805699999997</v>
      </c>
      <c r="I235" s="493">
        <v>78004.9418899999</v>
      </c>
      <c r="J235" s="494">
        <v>12040.855652538001</v>
      </c>
      <c r="K235" s="496">
        <v>0.68981297800899999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32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241" customWidth="1"/>
    <col min="2" max="2" width="61.109375" style="241" customWidth="1"/>
    <col min="3" max="3" width="9.5546875" style="160" hidden="1" customWidth="1" outlineLevel="1"/>
    <col min="4" max="4" width="9.5546875" style="242" customWidth="1" collapsed="1"/>
    <col min="5" max="5" width="2.21875" style="242" customWidth="1"/>
    <col min="6" max="6" width="9.5546875" style="243" customWidth="1"/>
    <col min="7" max="7" width="9.5546875" style="240" customWidth="1"/>
    <col min="8" max="9" width="9.5546875" style="160" customWidth="1"/>
    <col min="10" max="10" width="0" style="160" hidden="1" customWidth="1"/>
    <col min="11" max="16384" width="8.88671875" style="160"/>
  </cols>
  <sheetData>
    <row r="1" spans="1:10" ht="18.600000000000001" customHeight="1" thickBot="1" x14ac:dyDescent="0.4">
      <c r="A1" s="410" t="s">
        <v>150</v>
      </c>
      <c r="B1" s="411"/>
      <c r="C1" s="411"/>
      <c r="D1" s="411"/>
      <c r="E1" s="411"/>
      <c r="F1" s="411"/>
      <c r="G1" s="381"/>
      <c r="H1" s="412"/>
      <c r="I1" s="412"/>
    </row>
    <row r="2" spans="1:10" ht="14.4" customHeight="1" thickBot="1" x14ac:dyDescent="0.35">
      <c r="A2" s="272" t="s">
        <v>272</v>
      </c>
      <c r="B2" s="239"/>
      <c r="C2" s="239"/>
      <c r="D2" s="239"/>
      <c r="E2" s="239"/>
      <c r="F2" s="239"/>
    </row>
    <row r="3" spans="1:10" ht="14.4" customHeight="1" thickBot="1" x14ac:dyDescent="0.35">
      <c r="A3" s="272"/>
      <c r="B3" s="351"/>
      <c r="C3" s="350">
        <v>2015</v>
      </c>
      <c r="D3" s="317">
        <v>2016</v>
      </c>
      <c r="E3" s="7"/>
      <c r="F3" s="389">
        <v>2017</v>
      </c>
      <c r="G3" s="407"/>
      <c r="H3" s="407"/>
      <c r="I3" s="390"/>
    </row>
    <row r="4" spans="1:10" ht="14.4" customHeight="1" thickBot="1" x14ac:dyDescent="0.35">
      <c r="A4" s="321" t="s">
        <v>0</v>
      </c>
      <c r="B4" s="322" t="s">
        <v>219</v>
      </c>
      <c r="C4" s="408" t="s">
        <v>79</v>
      </c>
      <c r="D4" s="409"/>
      <c r="E4" s="323"/>
      <c r="F4" s="318" t="s">
        <v>79</v>
      </c>
      <c r="G4" s="319" t="s">
        <v>80</v>
      </c>
      <c r="H4" s="319" t="s">
        <v>69</v>
      </c>
      <c r="I4" s="320" t="s">
        <v>81</v>
      </c>
    </row>
    <row r="5" spans="1:10" ht="14.4" customHeight="1" x14ac:dyDescent="0.3">
      <c r="A5" s="507" t="s">
        <v>498</v>
      </c>
      <c r="B5" s="508" t="s">
        <v>499</v>
      </c>
      <c r="C5" s="509" t="s">
        <v>500</v>
      </c>
      <c r="D5" s="509" t="s">
        <v>500</v>
      </c>
      <c r="E5" s="509"/>
      <c r="F5" s="509" t="s">
        <v>500</v>
      </c>
      <c r="G5" s="509" t="s">
        <v>500</v>
      </c>
      <c r="H5" s="509" t="s">
        <v>500</v>
      </c>
      <c r="I5" s="510" t="s">
        <v>500</v>
      </c>
      <c r="J5" s="511" t="s">
        <v>70</v>
      </c>
    </row>
    <row r="6" spans="1:10" ht="14.4" customHeight="1" x14ac:dyDescent="0.3">
      <c r="A6" s="507" t="s">
        <v>498</v>
      </c>
      <c r="B6" s="508" t="s">
        <v>501</v>
      </c>
      <c r="C6" s="509">
        <v>177.79653999999999</v>
      </c>
      <c r="D6" s="509">
        <v>186.46336000000002</v>
      </c>
      <c r="E6" s="509"/>
      <c r="F6" s="509">
        <v>186.12573</v>
      </c>
      <c r="G6" s="509">
        <v>186.66665625000002</v>
      </c>
      <c r="H6" s="509">
        <v>-0.54092625000001249</v>
      </c>
      <c r="I6" s="510">
        <v>0.99710218064186273</v>
      </c>
      <c r="J6" s="511" t="s">
        <v>1</v>
      </c>
    </row>
    <row r="7" spans="1:10" ht="14.4" customHeight="1" x14ac:dyDescent="0.3">
      <c r="A7" s="507" t="s">
        <v>498</v>
      </c>
      <c r="B7" s="508" t="s">
        <v>502</v>
      </c>
      <c r="C7" s="509">
        <v>0</v>
      </c>
      <c r="D7" s="509">
        <v>0.16664999999999999</v>
      </c>
      <c r="E7" s="509"/>
      <c r="F7" s="509">
        <v>0.66820000000000002</v>
      </c>
      <c r="G7" s="509">
        <v>0.58333337402343755</v>
      </c>
      <c r="H7" s="509">
        <v>8.4866625976562471E-2</v>
      </c>
      <c r="I7" s="510">
        <v>1.1454856343829773</v>
      </c>
      <c r="J7" s="511" t="s">
        <v>1</v>
      </c>
    </row>
    <row r="8" spans="1:10" ht="14.4" customHeight="1" x14ac:dyDescent="0.3">
      <c r="A8" s="507" t="s">
        <v>498</v>
      </c>
      <c r="B8" s="508" t="s">
        <v>503</v>
      </c>
      <c r="C8" s="509">
        <v>6836.8800600000004</v>
      </c>
      <c r="D8" s="509">
        <v>7940.8045800000009</v>
      </c>
      <c r="E8" s="509"/>
      <c r="F8" s="509">
        <v>5534.7823199999993</v>
      </c>
      <c r="G8" s="509">
        <v>7583.3335625</v>
      </c>
      <c r="H8" s="509">
        <v>-2048.5512425000006</v>
      </c>
      <c r="I8" s="510">
        <v>0.72986138277891421</v>
      </c>
      <c r="J8" s="511" t="s">
        <v>1</v>
      </c>
    </row>
    <row r="9" spans="1:10" ht="14.4" customHeight="1" x14ac:dyDescent="0.3">
      <c r="A9" s="507" t="s">
        <v>498</v>
      </c>
      <c r="B9" s="508" t="s">
        <v>504</v>
      </c>
      <c r="C9" s="509">
        <v>3.8130000000000004E-2</v>
      </c>
      <c r="D9" s="509">
        <v>0</v>
      </c>
      <c r="E9" s="509"/>
      <c r="F9" s="509">
        <v>0</v>
      </c>
      <c r="G9" s="509">
        <v>0</v>
      </c>
      <c r="H9" s="509">
        <v>0</v>
      </c>
      <c r="I9" s="510" t="s">
        <v>500</v>
      </c>
      <c r="J9" s="511" t="s">
        <v>1</v>
      </c>
    </row>
    <row r="10" spans="1:10" ht="14.4" customHeight="1" x14ac:dyDescent="0.3">
      <c r="A10" s="507" t="s">
        <v>498</v>
      </c>
      <c r="B10" s="508" t="s">
        <v>505</v>
      </c>
      <c r="C10" s="509">
        <v>17.749580000000002</v>
      </c>
      <c r="D10" s="509">
        <v>18.9392</v>
      </c>
      <c r="E10" s="509"/>
      <c r="F10" s="509">
        <v>18.00553</v>
      </c>
      <c r="G10" s="509">
        <v>17.5</v>
      </c>
      <c r="H10" s="509">
        <v>0.50553000000000026</v>
      </c>
      <c r="I10" s="510">
        <v>1.0288874285714287</v>
      </c>
      <c r="J10" s="511" t="s">
        <v>1</v>
      </c>
    </row>
    <row r="11" spans="1:10" ht="14.4" customHeight="1" x14ac:dyDescent="0.3">
      <c r="A11" s="507" t="s">
        <v>498</v>
      </c>
      <c r="B11" s="508" t="s">
        <v>506</v>
      </c>
      <c r="C11" s="509">
        <v>7032.4643100000003</v>
      </c>
      <c r="D11" s="509">
        <v>8146.3737900000006</v>
      </c>
      <c r="E11" s="509"/>
      <c r="F11" s="509">
        <v>5739.5817799999995</v>
      </c>
      <c r="G11" s="509">
        <v>7788.0835521240233</v>
      </c>
      <c r="H11" s="509">
        <v>-2048.5017721240238</v>
      </c>
      <c r="I11" s="510">
        <v>0.73696972324271726</v>
      </c>
      <c r="J11" s="511" t="s">
        <v>507</v>
      </c>
    </row>
    <row r="13" spans="1:10" ht="14.4" customHeight="1" x14ac:dyDescent="0.3">
      <c r="A13" s="507" t="s">
        <v>498</v>
      </c>
      <c r="B13" s="508" t="s">
        <v>499</v>
      </c>
      <c r="C13" s="509" t="s">
        <v>500</v>
      </c>
      <c r="D13" s="509" t="s">
        <v>500</v>
      </c>
      <c r="E13" s="509"/>
      <c r="F13" s="509" t="s">
        <v>500</v>
      </c>
      <c r="G13" s="509" t="s">
        <v>500</v>
      </c>
      <c r="H13" s="509" t="s">
        <v>500</v>
      </c>
      <c r="I13" s="510" t="s">
        <v>500</v>
      </c>
      <c r="J13" s="511" t="s">
        <v>70</v>
      </c>
    </row>
    <row r="14" spans="1:10" ht="14.4" customHeight="1" x14ac:dyDescent="0.3">
      <c r="A14" s="507" t="s">
        <v>508</v>
      </c>
      <c r="B14" s="508" t="s">
        <v>509</v>
      </c>
      <c r="C14" s="509" t="s">
        <v>500</v>
      </c>
      <c r="D14" s="509" t="s">
        <v>500</v>
      </c>
      <c r="E14" s="509"/>
      <c r="F14" s="509" t="s">
        <v>500</v>
      </c>
      <c r="G14" s="509" t="s">
        <v>500</v>
      </c>
      <c r="H14" s="509" t="s">
        <v>500</v>
      </c>
      <c r="I14" s="510" t="s">
        <v>500</v>
      </c>
      <c r="J14" s="511" t="s">
        <v>0</v>
      </c>
    </row>
    <row r="15" spans="1:10" ht="14.4" customHeight="1" x14ac:dyDescent="0.3">
      <c r="A15" s="507" t="s">
        <v>508</v>
      </c>
      <c r="B15" s="508" t="s">
        <v>501</v>
      </c>
      <c r="C15" s="509">
        <v>0.35994999999999999</v>
      </c>
      <c r="D15" s="509">
        <v>0</v>
      </c>
      <c r="E15" s="509"/>
      <c r="F15" s="509">
        <v>0</v>
      </c>
      <c r="G15" s="509">
        <v>0</v>
      </c>
      <c r="H15" s="509">
        <v>0</v>
      </c>
      <c r="I15" s="510" t="s">
        <v>500</v>
      </c>
      <c r="J15" s="511" t="s">
        <v>1</v>
      </c>
    </row>
    <row r="16" spans="1:10" ht="14.4" customHeight="1" x14ac:dyDescent="0.3">
      <c r="A16" s="507" t="s">
        <v>508</v>
      </c>
      <c r="B16" s="508" t="s">
        <v>510</v>
      </c>
      <c r="C16" s="509">
        <v>0.35994999999999999</v>
      </c>
      <c r="D16" s="509">
        <v>0</v>
      </c>
      <c r="E16" s="509"/>
      <c r="F16" s="509">
        <v>0</v>
      </c>
      <c r="G16" s="509">
        <v>0</v>
      </c>
      <c r="H16" s="509">
        <v>0</v>
      </c>
      <c r="I16" s="510" t="s">
        <v>500</v>
      </c>
      <c r="J16" s="511" t="s">
        <v>511</v>
      </c>
    </row>
    <row r="17" spans="1:10" ht="14.4" customHeight="1" x14ac:dyDescent="0.3">
      <c r="A17" s="507" t="s">
        <v>500</v>
      </c>
      <c r="B17" s="508" t="s">
        <v>500</v>
      </c>
      <c r="C17" s="509" t="s">
        <v>500</v>
      </c>
      <c r="D17" s="509" t="s">
        <v>500</v>
      </c>
      <c r="E17" s="509"/>
      <c r="F17" s="509" t="s">
        <v>500</v>
      </c>
      <c r="G17" s="509" t="s">
        <v>500</v>
      </c>
      <c r="H17" s="509" t="s">
        <v>500</v>
      </c>
      <c r="I17" s="510" t="s">
        <v>500</v>
      </c>
      <c r="J17" s="511" t="s">
        <v>512</v>
      </c>
    </row>
    <row r="18" spans="1:10" ht="14.4" customHeight="1" x14ac:dyDescent="0.3">
      <c r="A18" s="507" t="s">
        <v>513</v>
      </c>
      <c r="B18" s="508" t="s">
        <v>514</v>
      </c>
      <c r="C18" s="509" t="s">
        <v>500</v>
      </c>
      <c r="D18" s="509" t="s">
        <v>500</v>
      </c>
      <c r="E18" s="509"/>
      <c r="F18" s="509" t="s">
        <v>500</v>
      </c>
      <c r="G18" s="509" t="s">
        <v>500</v>
      </c>
      <c r="H18" s="509" t="s">
        <v>500</v>
      </c>
      <c r="I18" s="510" t="s">
        <v>500</v>
      </c>
      <c r="J18" s="511" t="s">
        <v>0</v>
      </c>
    </row>
    <row r="19" spans="1:10" ht="14.4" customHeight="1" x14ac:dyDescent="0.3">
      <c r="A19" s="507" t="s">
        <v>513</v>
      </c>
      <c r="B19" s="508" t="s">
        <v>501</v>
      </c>
      <c r="C19" s="509">
        <v>69.573959999999971</v>
      </c>
      <c r="D19" s="509">
        <v>97.230299999999971</v>
      </c>
      <c r="E19" s="509"/>
      <c r="F19" s="509">
        <v>104.30750000000002</v>
      </c>
      <c r="G19" s="509">
        <v>90</v>
      </c>
      <c r="H19" s="509">
        <v>14.307500000000019</v>
      </c>
      <c r="I19" s="510">
        <v>1.1589722222222225</v>
      </c>
      <c r="J19" s="511" t="s">
        <v>1</v>
      </c>
    </row>
    <row r="20" spans="1:10" ht="14.4" customHeight="1" x14ac:dyDescent="0.3">
      <c r="A20" s="507" t="s">
        <v>513</v>
      </c>
      <c r="B20" s="508" t="s">
        <v>502</v>
      </c>
      <c r="C20" s="509">
        <v>0</v>
      </c>
      <c r="D20" s="509">
        <v>0.16664999999999999</v>
      </c>
      <c r="E20" s="509"/>
      <c r="F20" s="509">
        <v>0.66820000000000002</v>
      </c>
      <c r="G20" s="509">
        <v>1</v>
      </c>
      <c r="H20" s="509">
        <v>-0.33179999999999998</v>
      </c>
      <c r="I20" s="510">
        <v>0.66820000000000002</v>
      </c>
      <c r="J20" s="511" t="s">
        <v>1</v>
      </c>
    </row>
    <row r="21" spans="1:10" ht="14.4" customHeight="1" x14ac:dyDescent="0.3">
      <c r="A21" s="507" t="s">
        <v>513</v>
      </c>
      <c r="B21" s="508" t="s">
        <v>503</v>
      </c>
      <c r="C21" s="509">
        <v>6096.3387700000003</v>
      </c>
      <c r="D21" s="509">
        <v>6971.4591200000013</v>
      </c>
      <c r="E21" s="509"/>
      <c r="F21" s="509">
        <v>4526.0822899999994</v>
      </c>
      <c r="G21" s="509">
        <v>6545</v>
      </c>
      <c r="H21" s="509">
        <v>-2018.9177100000006</v>
      </c>
      <c r="I21" s="510">
        <v>0.6915328174178762</v>
      </c>
      <c r="J21" s="511" t="s">
        <v>1</v>
      </c>
    </row>
    <row r="22" spans="1:10" ht="14.4" customHeight="1" x14ac:dyDescent="0.3">
      <c r="A22" s="507" t="s">
        <v>513</v>
      </c>
      <c r="B22" s="508" t="s">
        <v>504</v>
      </c>
      <c r="C22" s="509">
        <v>3.8130000000000004E-2</v>
      </c>
      <c r="D22" s="509">
        <v>0</v>
      </c>
      <c r="E22" s="509"/>
      <c r="F22" s="509">
        <v>0</v>
      </c>
      <c r="G22" s="509">
        <v>0</v>
      </c>
      <c r="H22" s="509">
        <v>0</v>
      </c>
      <c r="I22" s="510" t="s">
        <v>500</v>
      </c>
      <c r="J22" s="511" t="s">
        <v>1</v>
      </c>
    </row>
    <row r="23" spans="1:10" ht="14.4" customHeight="1" x14ac:dyDescent="0.3">
      <c r="A23" s="507" t="s">
        <v>513</v>
      </c>
      <c r="B23" s="508" t="s">
        <v>505</v>
      </c>
      <c r="C23" s="509">
        <v>17.749580000000002</v>
      </c>
      <c r="D23" s="509">
        <v>18.9392</v>
      </c>
      <c r="E23" s="509"/>
      <c r="F23" s="509">
        <v>18.00553</v>
      </c>
      <c r="G23" s="509">
        <v>18</v>
      </c>
      <c r="H23" s="509">
        <v>5.5300000000002569E-3</v>
      </c>
      <c r="I23" s="510">
        <v>1.0003072222222222</v>
      </c>
      <c r="J23" s="511" t="s">
        <v>1</v>
      </c>
    </row>
    <row r="24" spans="1:10" ht="14.4" customHeight="1" x14ac:dyDescent="0.3">
      <c r="A24" s="507" t="s">
        <v>513</v>
      </c>
      <c r="B24" s="508" t="s">
        <v>515</v>
      </c>
      <c r="C24" s="509">
        <v>6183.7004399999996</v>
      </c>
      <c r="D24" s="509">
        <v>7087.7952700000014</v>
      </c>
      <c r="E24" s="509"/>
      <c r="F24" s="509">
        <v>4649.0635199999997</v>
      </c>
      <c r="G24" s="509">
        <v>6654</v>
      </c>
      <c r="H24" s="509">
        <v>-2004.9364800000003</v>
      </c>
      <c r="I24" s="510">
        <v>0.69868703336339044</v>
      </c>
      <c r="J24" s="511" t="s">
        <v>511</v>
      </c>
    </row>
    <row r="25" spans="1:10" ht="14.4" customHeight="1" x14ac:dyDescent="0.3">
      <c r="A25" s="507" t="s">
        <v>500</v>
      </c>
      <c r="B25" s="508" t="s">
        <v>500</v>
      </c>
      <c r="C25" s="509" t="s">
        <v>500</v>
      </c>
      <c r="D25" s="509" t="s">
        <v>500</v>
      </c>
      <c r="E25" s="509"/>
      <c r="F25" s="509" t="s">
        <v>500</v>
      </c>
      <c r="G25" s="509" t="s">
        <v>500</v>
      </c>
      <c r="H25" s="509" t="s">
        <v>500</v>
      </c>
      <c r="I25" s="510" t="s">
        <v>500</v>
      </c>
      <c r="J25" s="511" t="s">
        <v>512</v>
      </c>
    </row>
    <row r="26" spans="1:10" ht="14.4" customHeight="1" x14ac:dyDescent="0.3">
      <c r="A26" s="507" t="s">
        <v>516</v>
      </c>
      <c r="B26" s="508" t="s">
        <v>517</v>
      </c>
      <c r="C26" s="509" t="s">
        <v>500</v>
      </c>
      <c r="D26" s="509" t="s">
        <v>500</v>
      </c>
      <c r="E26" s="509"/>
      <c r="F26" s="509" t="s">
        <v>500</v>
      </c>
      <c r="G26" s="509" t="s">
        <v>500</v>
      </c>
      <c r="H26" s="509" t="s">
        <v>500</v>
      </c>
      <c r="I26" s="510" t="s">
        <v>500</v>
      </c>
      <c r="J26" s="511" t="s">
        <v>0</v>
      </c>
    </row>
    <row r="27" spans="1:10" ht="14.4" customHeight="1" x14ac:dyDescent="0.3">
      <c r="A27" s="507" t="s">
        <v>516</v>
      </c>
      <c r="B27" s="508" t="s">
        <v>501</v>
      </c>
      <c r="C27" s="509">
        <v>107.86263000000004</v>
      </c>
      <c r="D27" s="509">
        <v>89.233060000000037</v>
      </c>
      <c r="E27" s="509"/>
      <c r="F27" s="509">
        <v>81.818229999999986</v>
      </c>
      <c r="G27" s="509">
        <v>97</v>
      </c>
      <c r="H27" s="509">
        <v>-15.181770000000014</v>
      </c>
      <c r="I27" s="510">
        <v>0.84348690721649466</v>
      </c>
      <c r="J27" s="511" t="s">
        <v>1</v>
      </c>
    </row>
    <row r="28" spans="1:10" ht="14.4" customHeight="1" x14ac:dyDescent="0.3">
      <c r="A28" s="507" t="s">
        <v>516</v>
      </c>
      <c r="B28" s="508" t="s">
        <v>503</v>
      </c>
      <c r="C28" s="509">
        <v>740.54129</v>
      </c>
      <c r="D28" s="509">
        <v>969.34545999999989</v>
      </c>
      <c r="E28" s="509"/>
      <c r="F28" s="509">
        <v>1008.7000299999999</v>
      </c>
      <c r="G28" s="509">
        <v>1038</v>
      </c>
      <c r="H28" s="509">
        <v>-29.299970000000144</v>
      </c>
      <c r="I28" s="510">
        <v>0.9717726685934488</v>
      </c>
      <c r="J28" s="511" t="s">
        <v>1</v>
      </c>
    </row>
    <row r="29" spans="1:10" ht="14.4" customHeight="1" x14ac:dyDescent="0.3">
      <c r="A29" s="507" t="s">
        <v>516</v>
      </c>
      <c r="B29" s="508" t="s">
        <v>504</v>
      </c>
      <c r="C29" s="509">
        <v>0</v>
      </c>
      <c r="D29" s="509">
        <v>0</v>
      </c>
      <c r="E29" s="509"/>
      <c r="F29" s="509">
        <v>0</v>
      </c>
      <c r="G29" s="509">
        <v>0</v>
      </c>
      <c r="H29" s="509">
        <v>0</v>
      </c>
      <c r="I29" s="510" t="s">
        <v>500</v>
      </c>
      <c r="J29" s="511" t="s">
        <v>1</v>
      </c>
    </row>
    <row r="30" spans="1:10" ht="14.4" customHeight="1" x14ac:dyDescent="0.3">
      <c r="A30" s="507" t="s">
        <v>516</v>
      </c>
      <c r="B30" s="508" t="s">
        <v>518</v>
      </c>
      <c r="C30" s="509">
        <v>848.40392000000008</v>
      </c>
      <c r="D30" s="509">
        <v>1058.57852</v>
      </c>
      <c r="E30" s="509"/>
      <c r="F30" s="509">
        <v>1090.5182599999998</v>
      </c>
      <c r="G30" s="509">
        <v>1134</v>
      </c>
      <c r="H30" s="509">
        <v>-43.481740000000173</v>
      </c>
      <c r="I30" s="510">
        <v>0.96165631393298046</v>
      </c>
      <c r="J30" s="511" t="s">
        <v>511</v>
      </c>
    </row>
    <row r="31" spans="1:10" ht="14.4" customHeight="1" x14ac:dyDescent="0.3">
      <c r="A31" s="507" t="s">
        <v>500</v>
      </c>
      <c r="B31" s="508" t="s">
        <v>500</v>
      </c>
      <c r="C31" s="509" t="s">
        <v>500</v>
      </c>
      <c r="D31" s="509" t="s">
        <v>500</v>
      </c>
      <c r="E31" s="509"/>
      <c r="F31" s="509" t="s">
        <v>500</v>
      </c>
      <c r="G31" s="509" t="s">
        <v>500</v>
      </c>
      <c r="H31" s="509" t="s">
        <v>500</v>
      </c>
      <c r="I31" s="510" t="s">
        <v>500</v>
      </c>
      <c r="J31" s="511" t="s">
        <v>512</v>
      </c>
    </row>
    <row r="32" spans="1:10" ht="14.4" customHeight="1" x14ac:dyDescent="0.3">
      <c r="A32" s="507" t="s">
        <v>498</v>
      </c>
      <c r="B32" s="508" t="s">
        <v>506</v>
      </c>
      <c r="C32" s="509">
        <v>7032.4643099999994</v>
      </c>
      <c r="D32" s="509">
        <v>8146.3737900000015</v>
      </c>
      <c r="E32" s="509"/>
      <c r="F32" s="509">
        <v>5739.5817799999995</v>
      </c>
      <c r="G32" s="509">
        <v>7788</v>
      </c>
      <c r="H32" s="509">
        <v>-2048.4182200000005</v>
      </c>
      <c r="I32" s="510">
        <v>0.73697762968669744</v>
      </c>
      <c r="J32" s="511" t="s">
        <v>507</v>
      </c>
    </row>
  </sheetData>
  <mergeCells count="3">
    <mergeCell ref="F3:I3"/>
    <mergeCell ref="C4:D4"/>
    <mergeCell ref="A1:I1"/>
  </mergeCells>
  <conditionalFormatting sqref="F12 F33:F65537">
    <cfRule type="cellIs" dxfId="63" priority="18" stopIfTrue="1" operator="greaterThan">
      <formula>1</formula>
    </cfRule>
  </conditionalFormatting>
  <conditionalFormatting sqref="H5:H11">
    <cfRule type="expression" dxfId="62" priority="14">
      <formula>$H5&gt;0</formula>
    </cfRule>
  </conditionalFormatting>
  <conditionalFormatting sqref="I5:I11">
    <cfRule type="expression" dxfId="61" priority="15">
      <formula>$I5&gt;1</formula>
    </cfRule>
  </conditionalFormatting>
  <conditionalFormatting sqref="B5:B11">
    <cfRule type="expression" dxfId="60" priority="11">
      <formula>OR($J5="NS",$J5="SumaNS",$J5="Účet")</formula>
    </cfRule>
  </conditionalFormatting>
  <conditionalFormatting sqref="B5:D11 F5:I11">
    <cfRule type="expression" dxfId="59" priority="17">
      <formula>AND($J5&lt;&gt;"",$J5&lt;&gt;"mezeraKL")</formula>
    </cfRule>
  </conditionalFormatting>
  <conditionalFormatting sqref="B5:D11 F5:I11">
    <cfRule type="expression" dxfId="58" priority="12">
      <formula>OR($J5="KL",$J5="SumaKL")</formula>
    </cfRule>
    <cfRule type="expression" priority="16" stopIfTrue="1">
      <formula>OR($J5="mezeraNS",$J5="mezeraKL")</formula>
    </cfRule>
  </conditionalFormatting>
  <conditionalFormatting sqref="F5:I11 B5:D11">
    <cfRule type="expression" dxfId="57" priority="13">
      <formula>OR($J5="SumaNS",$J5="NS")</formula>
    </cfRule>
  </conditionalFormatting>
  <conditionalFormatting sqref="A5:A11">
    <cfRule type="expression" dxfId="56" priority="9">
      <formula>AND($J5&lt;&gt;"mezeraKL",$J5&lt;&gt;"")</formula>
    </cfRule>
  </conditionalFormatting>
  <conditionalFormatting sqref="A5:A11">
    <cfRule type="expression" dxfId="55" priority="10">
      <formula>AND($J5&lt;&gt;"",$J5&lt;&gt;"mezeraKL")</formula>
    </cfRule>
  </conditionalFormatting>
  <conditionalFormatting sqref="H13:H32">
    <cfRule type="expression" dxfId="54" priority="5">
      <formula>$H13&gt;0</formula>
    </cfRule>
  </conditionalFormatting>
  <conditionalFormatting sqref="A13:A32">
    <cfRule type="expression" dxfId="53" priority="2">
      <formula>AND($J13&lt;&gt;"mezeraKL",$J13&lt;&gt;"")</formula>
    </cfRule>
  </conditionalFormatting>
  <conditionalFormatting sqref="I13:I32">
    <cfRule type="expression" dxfId="52" priority="6">
      <formula>$I13&gt;1</formula>
    </cfRule>
  </conditionalFormatting>
  <conditionalFormatting sqref="B13:B32">
    <cfRule type="expression" dxfId="51" priority="1">
      <formula>OR($J13="NS",$J13="SumaNS",$J13="Účet")</formula>
    </cfRule>
  </conditionalFormatting>
  <conditionalFormatting sqref="A13:D32 F13:I32">
    <cfRule type="expression" dxfId="50" priority="8">
      <formula>AND($J13&lt;&gt;"",$J13&lt;&gt;"mezeraKL")</formula>
    </cfRule>
  </conditionalFormatting>
  <conditionalFormatting sqref="B13:D32 F13:I32">
    <cfRule type="expression" dxfId="49" priority="3">
      <formula>OR($J13="KL",$J13="SumaKL")</formula>
    </cfRule>
    <cfRule type="expression" priority="7" stopIfTrue="1">
      <formula>OR($J13="mezeraNS",$J13="mezeraKL")</formula>
    </cfRule>
  </conditionalFormatting>
  <conditionalFormatting sqref="B13:D32 F13:I32">
    <cfRule type="expression" dxfId="48" priority="4">
      <formula>OR($J13="SumaNS",$J13="NS")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88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160" hidden="1" customWidth="1" outlineLevel="1"/>
    <col min="2" max="2" width="28.33203125" style="160" hidden="1" customWidth="1" outlineLevel="1"/>
    <col min="3" max="3" width="5.33203125" style="242" bestFit="1" customWidth="1" collapsed="1"/>
    <col min="4" max="4" width="18.77734375" style="246" customWidth="1"/>
    <col min="5" max="5" width="9" style="373" bestFit="1" customWidth="1"/>
    <col min="6" max="6" width="18.77734375" style="246" customWidth="1"/>
    <col min="7" max="7" width="5" style="242" customWidth="1"/>
    <col min="8" max="8" width="12.44140625" style="242" hidden="1" customWidth="1" outlineLevel="1"/>
    <col min="9" max="9" width="8.5546875" style="242" hidden="1" customWidth="1" outlineLevel="1"/>
    <col min="10" max="10" width="25.77734375" style="242" customWidth="1" collapsed="1"/>
    <col min="11" max="11" width="8.77734375" style="242" customWidth="1"/>
    <col min="12" max="13" width="7.77734375" style="240" customWidth="1"/>
    <col min="14" max="14" width="12.6640625" style="240" customWidth="1"/>
    <col min="15" max="16384" width="8.88671875" style="160"/>
  </cols>
  <sheetData>
    <row r="1" spans="1:14" ht="18.600000000000001" customHeight="1" thickBot="1" x14ac:dyDescent="0.4">
      <c r="A1" s="417" t="s">
        <v>176</v>
      </c>
      <c r="B1" s="381"/>
      <c r="C1" s="381"/>
      <c r="D1" s="381"/>
      <c r="E1" s="381"/>
      <c r="F1" s="381"/>
      <c r="G1" s="381"/>
      <c r="H1" s="381"/>
      <c r="I1" s="381"/>
      <c r="J1" s="381"/>
      <c r="K1" s="381"/>
      <c r="L1" s="381"/>
      <c r="M1" s="381"/>
      <c r="N1" s="381"/>
    </row>
    <row r="2" spans="1:14" ht="14.4" customHeight="1" thickBot="1" x14ac:dyDescent="0.35">
      <c r="A2" s="272" t="s">
        <v>272</v>
      </c>
      <c r="B2" s="62"/>
      <c r="C2" s="244"/>
      <c r="D2" s="244"/>
      <c r="E2" s="372"/>
      <c r="F2" s="244"/>
      <c r="G2" s="244"/>
      <c r="H2" s="244"/>
      <c r="I2" s="244"/>
      <c r="J2" s="244"/>
      <c r="K2" s="244"/>
      <c r="L2" s="245"/>
      <c r="M2" s="245"/>
      <c r="N2" s="245"/>
    </row>
    <row r="3" spans="1:14" ht="14.4" customHeight="1" thickBot="1" x14ac:dyDescent="0.35">
      <c r="A3" s="62"/>
      <c r="B3" s="62"/>
      <c r="C3" s="413"/>
      <c r="D3" s="414"/>
      <c r="E3" s="414"/>
      <c r="F3" s="414"/>
      <c r="G3" s="414"/>
      <c r="H3" s="414"/>
      <c r="I3" s="414"/>
      <c r="J3" s="415" t="s">
        <v>140</v>
      </c>
      <c r="K3" s="416"/>
      <c r="L3" s="127">
        <f>IF(M3&lt;&gt;0,N3/M3,0)</f>
        <v>1221.7758371565653</v>
      </c>
      <c r="M3" s="127">
        <f>SUBTOTAL(9,M5:M1048576)</f>
        <v>4683</v>
      </c>
      <c r="N3" s="128">
        <f>SUBTOTAL(9,N5:N1048576)</f>
        <v>5721576.245404195</v>
      </c>
    </row>
    <row r="4" spans="1:14" s="241" customFormat="1" ht="14.4" customHeight="1" thickBot="1" x14ac:dyDescent="0.35">
      <c r="A4" s="512" t="s">
        <v>4</v>
      </c>
      <c r="B4" s="513" t="s">
        <v>5</v>
      </c>
      <c r="C4" s="513" t="s">
        <v>0</v>
      </c>
      <c r="D4" s="513" t="s">
        <v>6</v>
      </c>
      <c r="E4" s="514" t="s">
        <v>7</v>
      </c>
      <c r="F4" s="513" t="s">
        <v>1</v>
      </c>
      <c r="G4" s="513" t="s">
        <v>8</v>
      </c>
      <c r="H4" s="513" t="s">
        <v>9</v>
      </c>
      <c r="I4" s="513" t="s">
        <v>10</v>
      </c>
      <c r="J4" s="515" t="s">
        <v>11</v>
      </c>
      <c r="K4" s="515" t="s">
        <v>12</v>
      </c>
      <c r="L4" s="516" t="s">
        <v>155</v>
      </c>
      <c r="M4" s="516" t="s">
        <v>13</v>
      </c>
      <c r="N4" s="517" t="s">
        <v>172</v>
      </c>
    </row>
    <row r="5" spans="1:14" ht="14.4" customHeight="1" x14ac:dyDescent="0.3">
      <c r="A5" s="518" t="s">
        <v>498</v>
      </c>
      <c r="B5" s="519" t="s">
        <v>499</v>
      </c>
      <c r="C5" s="520" t="s">
        <v>513</v>
      </c>
      <c r="D5" s="521" t="s">
        <v>514</v>
      </c>
      <c r="E5" s="522">
        <v>50113001</v>
      </c>
      <c r="F5" s="521" t="s">
        <v>519</v>
      </c>
      <c r="G5" s="520" t="s">
        <v>520</v>
      </c>
      <c r="H5" s="520">
        <v>196886</v>
      </c>
      <c r="I5" s="520">
        <v>96886</v>
      </c>
      <c r="J5" s="520" t="s">
        <v>521</v>
      </c>
      <c r="K5" s="520" t="s">
        <v>522</v>
      </c>
      <c r="L5" s="523">
        <v>50.159987533608849</v>
      </c>
      <c r="M5" s="523">
        <v>10</v>
      </c>
      <c r="N5" s="524">
        <v>501.59987533608847</v>
      </c>
    </row>
    <row r="6" spans="1:14" ht="14.4" customHeight="1" x14ac:dyDescent="0.3">
      <c r="A6" s="525" t="s">
        <v>498</v>
      </c>
      <c r="B6" s="526" t="s">
        <v>499</v>
      </c>
      <c r="C6" s="527" t="s">
        <v>513</v>
      </c>
      <c r="D6" s="528" t="s">
        <v>514</v>
      </c>
      <c r="E6" s="529">
        <v>50113001</v>
      </c>
      <c r="F6" s="528" t="s">
        <v>519</v>
      </c>
      <c r="G6" s="527" t="s">
        <v>520</v>
      </c>
      <c r="H6" s="527">
        <v>196887</v>
      </c>
      <c r="I6" s="527">
        <v>96887</v>
      </c>
      <c r="J6" s="527" t="s">
        <v>521</v>
      </c>
      <c r="K6" s="527" t="s">
        <v>523</v>
      </c>
      <c r="L6" s="530">
        <v>69.605714285714285</v>
      </c>
      <c r="M6" s="530">
        <v>28</v>
      </c>
      <c r="N6" s="531">
        <v>1948.9599999999998</v>
      </c>
    </row>
    <row r="7" spans="1:14" ht="14.4" customHeight="1" x14ac:dyDescent="0.3">
      <c r="A7" s="525" t="s">
        <v>498</v>
      </c>
      <c r="B7" s="526" t="s">
        <v>499</v>
      </c>
      <c r="C7" s="527" t="s">
        <v>513</v>
      </c>
      <c r="D7" s="528" t="s">
        <v>514</v>
      </c>
      <c r="E7" s="529">
        <v>50113001</v>
      </c>
      <c r="F7" s="528" t="s">
        <v>519</v>
      </c>
      <c r="G7" s="527" t="s">
        <v>520</v>
      </c>
      <c r="H7" s="527">
        <v>100362</v>
      </c>
      <c r="I7" s="527">
        <v>362</v>
      </c>
      <c r="J7" s="527" t="s">
        <v>524</v>
      </c>
      <c r="K7" s="527" t="s">
        <v>525</v>
      </c>
      <c r="L7" s="530">
        <v>87.030000000000015</v>
      </c>
      <c r="M7" s="530">
        <v>7</v>
      </c>
      <c r="N7" s="531">
        <v>609.21000000000015</v>
      </c>
    </row>
    <row r="8" spans="1:14" ht="14.4" customHeight="1" x14ac:dyDescent="0.3">
      <c r="A8" s="525" t="s">
        <v>498</v>
      </c>
      <c r="B8" s="526" t="s">
        <v>499</v>
      </c>
      <c r="C8" s="527" t="s">
        <v>513</v>
      </c>
      <c r="D8" s="528" t="s">
        <v>514</v>
      </c>
      <c r="E8" s="529">
        <v>50113001</v>
      </c>
      <c r="F8" s="528" t="s">
        <v>519</v>
      </c>
      <c r="G8" s="527" t="s">
        <v>520</v>
      </c>
      <c r="H8" s="527">
        <v>198169</v>
      </c>
      <c r="I8" s="527">
        <v>98169</v>
      </c>
      <c r="J8" s="527" t="s">
        <v>526</v>
      </c>
      <c r="K8" s="527" t="s">
        <v>527</v>
      </c>
      <c r="L8" s="530">
        <v>88.617218118869445</v>
      </c>
      <c r="M8" s="530">
        <v>86</v>
      </c>
      <c r="N8" s="531">
        <v>7621.0807582227726</v>
      </c>
    </row>
    <row r="9" spans="1:14" ht="14.4" customHeight="1" x14ac:dyDescent="0.3">
      <c r="A9" s="525" t="s">
        <v>498</v>
      </c>
      <c r="B9" s="526" t="s">
        <v>499</v>
      </c>
      <c r="C9" s="527" t="s">
        <v>513</v>
      </c>
      <c r="D9" s="528" t="s">
        <v>514</v>
      </c>
      <c r="E9" s="529">
        <v>50113001</v>
      </c>
      <c r="F9" s="528" t="s">
        <v>519</v>
      </c>
      <c r="G9" s="527" t="s">
        <v>520</v>
      </c>
      <c r="H9" s="527">
        <v>841498</v>
      </c>
      <c r="I9" s="527">
        <v>0</v>
      </c>
      <c r="J9" s="527" t="s">
        <v>528</v>
      </c>
      <c r="K9" s="527" t="s">
        <v>500</v>
      </c>
      <c r="L9" s="530">
        <v>44.210000000000008</v>
      </c>
      <c r="M9" s="530">
        <v>4</v>
      </c>
      <c r="N9" s="531">
        <v>176.84000000000003</v>
      </c>
    </row>
    <row r="10" spans="1:14" ht="14.4" customHeight="1" x14ac:dyDescent="0.3">
      <c r="A10" s="525" t="s">
        <v>498</v>
      </c>
      <c r="B10" s="526" t="s">
        <v>499</v>
      </c>
      <c r="C10" s="527" t="s">
        <v>513</v>
      </c>
      <c r="D10" s="528" t="s">
        <v>514</v>
      </c>
      <c r="E10" s="529">
        <v>50113001</v>
      </c>
      <c r="F10" s="528" t="s">
        <v>519</v>
      </c>
      <c r="G10" s="527" t="s">
        <v>529</v>
      </c>
      <c r="H10" s="527">
        <v>181456</v>
      </c>
      <c r="I10" s="527">
        <v>81456</v>
      </c>
      <c r="J10" s="527" t="s">
        <v>530</v>
      </c>
      <c r="K10" s="527" t="s">
        <v>531</v>
      </c>
      <c r="L10" s="530">
        <v>66.729964282400829</v>
      </c>
      <c r="M10" s="530">
        <v>2</v>
      </c>
      <c r="N10" s="531">
        <v>133.45992856480166</v>
      </c>
    </row>
    <row r="11" spans="1:14" ht="14.4" customHeight="1" x14ac:dyDescent="0.3">
      <c r="A11" s="525" t="s">
        <v>498</v>
      </c>
      <c r="B11" s="526" t="s">
        <v>499</v>
      </c>
      <c r="C11" s="527" t="s">
        <v>513</v>
      </c>
      <c r="D11" s="528" t="s">
        <v>514</v>
      </c>
      <c r="E11" s="529">
        <v>50113001</v>
      </c>
      <c r="F11" s="528" t="s">
        <v>519</v>
      </c>
      <c r="G11" s="527" t="s">
        <v>529</v>
      </c>
      <c r="H11" s="527">
        <v>215715</v>
      </c>
      <c r="I11" s="527">
        <v>215715</v>
      </c>
      <c r="J11" s="527" t="s">
        <v>530</v>
      </c>
      <c r="K11" s="527" t="s">
        <v>532</v>
      </c>
      <c r="L11" s="530">
        <v>85.517142857142844</v>
      </c>
      <c r="M11" s="530">
        <v>7</v>
      </c>
      <c r="N11" s="531">
        <v>598.61999999999989</v>
      </c>
    </row>
    <row r="12" spans="1:14" ht="14.4" customHeight="1" x14ac:dyDescent="0.3">
      <c r="A12" s="525" t="s">
        <v>498</v>
      </c>
      <c r="B12" s="526" t="s">
        <v>499</v>
      </c>
      <c r="C12" s="527" t="s">
        <v>513</v>
      </c>
      <c r="D12" s="528" t="s">
        <v>514</v>
      </c>
      <c r="E12" s="529">
        <v>50113001</v>
      </c>
      <c r="F12" s="528" t="s">
        <v>519</v>
      </c>
      <c r="G12" s="527" t="s">
        <v>520</v>
      </c>
      <c r="H12" s="527">
        <v>23987</v>
      </c>
      <c r="I12" s="527">
        <v>23987</v>
      </c>
      <c r="J12" s="527" t="s">
        <v>533</v>
      </c>
      <c r="K12" s="527" t="s">
        <v>534</v>
      </c>
      <c r="L12" s="530">
        <v>175.03016344186602</v>
      </c>
      <c r="M12" s="530">
        <v>2</v>
      </c>
      <c r="N12" s="531">
        <v>350.06032688373205</v>
      </c>
    </row>
    <row r="13" spans="1:14" ht="14.4" customHeight="1" x14ac:dyDescent="0.3">
      <c r="A13" s="525" t="s">
        <v>498</v>
      </c>
      <c r="B13" s="526" t="s">
        <v>499</v>
      </c>
      <c r="C13" s="527" t="s">
        <v>513</v>
      </c>
      <c r="D13" s="528" t="s">
        <v>514</v>
      </c>
      <c r="E13" s="529">
        <v>50113001</v>
      </c>
      <c r="F13" s="528" t="s">
        <v>519</v>
      </c>
      <c r="G13" s="527" t="s">
        <v>520</v>
      </c>
      <c r="H13" s="527">
        <v>920219</v>
      </c>
      <c r="I13" s="527">
        <v>0</v>
      </c>
      <c r="J13" s="527" t="s">
        <v>535</v>
      </c>
      <c r="K13" s="527" t="s">
        <v>500</v>
      </c>
      <c r="L13" s="530">
        <v>31.870999999999999</v>
      </c>
      <c r="M13" s="530">
        <v>16</v>
      </c>
      <c r="N13" s="531">
        <v>509.93599999999998</v>
      </c>
    </row>
    <row r="14" spans="1:14" ht="14.4" customHeight="1" x14ac:dyDescent="0.3">
      <c r="A14" s="525" t="s">
        <v>498</v>
      </c>
      <c r="B14" s="526" t="s">
        <v>499</v>
      </c>
      <c r="C14" s="527" t="s">
        <v>513</v>
      </c>
      <c r="D14" s="528" t="s">
        <v>514</v>
      </c>
      <c r="E14" s="529">
        <v>50113001</v>
      </c>
      <c r="F14" s="528" t="s">
        <v>519</v>
      </c>
      <c r="G14" s="527" t="s">
        <v>520</v>
      </c>
      <c r="H14" s="527">
        <v>900240</v>
      </c>
      <c r="I14" s="527">
        <v>0</v>
      </c>
      <c r="J14" s="527" t="s">
        <v>536</v>
      </c>
      <c r="K14" s="527" t="s">
        <v>500</v>
      </c>
      <c r="L14" s="530">
        <v>67.760000588659523</v>
      </c>
      <c r="M14" s="530">
        <v>48</v>
      </c>
      <c r="N14" s="531">
        <v>3252.4800282556571</v>
      </c>
    </row>
    <row r="15" spans="1:14" ht="14.4" customHeight="1" x14ac:dyDescent="0.3">
      <c r="A15" s="525" t="s">
        <v>498</v>
      </c>
      <c r="B15" s="526" t="s">
        <v>499</v>
      </c>
      <c r="C15" s="527" t="s">
        <v>513</v>
      </c>
      <c r="D15" s="528" t="s">
        <v>514</v>
      </c>
      <c r="E15" s="529">
        <v>50113001</v>
      </c>
      <c r="F15" s="528" t="s">
        <v>519</v>
      </c>
      <c r="G15" s="527" t="s">
        <v>520</v>
      </c>
      <c r="H15" s="527">
        <v>849971</v>
      </c>
      <c r="I15" s="527">
        <v>137494</v>
      </c>
      <c r="J15" s="527" t="s">
        <v>537</v>
      </c>
      <c r="K15" s="527" t="s">
        <v>500</v>
      </c>
      <c r="L15" s="530">
        <v>576.95000000000005</v>
      </c>
      <c r="M15" s="530">
        <v>7</v>
      </c>
      <c r="N15" s="531">
        <v>4038.65</v>
      </c>
    </row>
    <row r="16" spans="1:14" ht="14.4" customHeight="1" x14ac:dyDescent="0.3">
      <c r="A16" s="525" t="s">
        <v>498</v>
      </c>
      <c r="B16" s="526" t="s">
        <v>499</v>
      </c>
      <c r="C16" s="527" t="s">
        <v>513</v>
      </c>
      <c r="D16" s="528" t="s">
        <v>514</v>
      </c>
      <c r="E16" s="529">
        <v>50113001</v>
      </c>
      <c r="F16" s="528" t="s">
        <v>519</v>
      </c>
      <c r="G16" s="527" t="s">
        <v>520</v>
      </c>
      <c r="H16" s="527">
        <v>158827</v>
      </c>
      <c r="I16" s="527">
        <v>58827</v>
      </c>
      <c r="J16" s="527" t="s">
        <v>538</v>
      </c>
      <c r="K16" s="527" t="s">
        <v>539</v>
      </c>
      <c r="L16" s="530">
        <v>170.61599999999999</v>
      </c>
      <c r="M16" s="530">
        <v>20</v>
      </c>
      <c r="N16" s="531">
        <v>3412.3199999999997</v>
      </c>
    </row>
    <row r="17" spans="1:14" ht="14.4" customHeight="1" x14ac:dyDescent="0.3">
      <c r="A17" s="525" t="s">
        <v>498</v>
      </c>
      <c r="B17" s="526" t="s">
        <v>499</v>
      </c>
      <c r="C17" s="527" t="s">
        <v>513</v>
      </c>
      <c r="D17" s="528" t="s">
        <v>514</v>
      </c>
      <c r="E17" s="529">
        <v>50113001</v>
      </c>
      <c r="F17" s="528" t="s">
        <v>519</v>
      </c>
      <c r="G17" s="527" t="s">
        <v>520</v>
      </c>
      <c r="H17" s="527">
        <v>102133</v>
      </c>
      <c r="I17" s="527">
        <v>2133</v>
      </c>
      <c r="J17" s="527" t="s">
        <v>540</v>
      </c>
      <c r="K17" s="527" t="s">
        <v>541</v>
      </c>
      <c r="L17" s="530">
        <v>28.039994970382534</v>
      </c>
      <c r="M17" s="530">
        <v>12</v>
      </c>
      <c r="N17" s="531">
        <v>336.47993964459039</v>
      </c>
    </row>
    <row r="18" spans="1:14" ht="14.4" customHeight="1" x14ac:dyDescent="0.3">
      <c r="A18" s="525" t="s">
        <v>498</v>
      </c>
      <c r="B18" s="526" t="s">
        <v>499</v>
      </c>
      <c r="C18" s="527" t="s">
        <v>513</v>
      </c>
      <c r="D18" s="528" t="s">
        <v>514</v>
      </c>
      <c r="E18" s="529">
        <v>50113001</v>
      </c>
      <c r="F18" s="528" t="s">
        <v>519</v>
      </c>
      <c r="G18" s="527" t="s">
        <v>520</v>
      </c>
      <c r="H18" s="527">
        <v>198872</v>
      </c>
      <c r="I18" s="527">
        <v>98872</v>
      </c>
      <c r="J18" s="527" t="s">
        <v>542</v>
      </c>
      <c r="K18" s="527" t="s">
        <v>543</v>
      </c>
      <c r="L18" s="530">
        <v>312.83999999999986</v>
      </c>
      <c r="M18" s="530">
        <v>1</v>
      </c>
      <c r="N18" s="531">
        <v>312.83999999999986</v>
      </c>
    </row>
    <row r="19" spans="1:14" ht="14.4" customHeight="1" x14ac:dyDescent="0.3">
      <c r="A19" s="525" t="s">
        <v>498</v>
      </c>
      <c r="B19" s="526" t="s">
        <v>499</v>
      </c>
      <c r="C19" s="527" t="s">
        <v>513</v>
      </c>
      <c r="D19" s="528" t="s">
        <v>514</v>
      </c>
      <c r="E19" s="529">
        <v>50113001</v>
      </c>
      <c r="F19" s="528" t="s">
        <v>519</v>
      </c>
      <c r="G19" s="527" t="s">
        <v>520</v>
      </c>
      <c r="H19" s="527">
        <v>198876</v>
      </c>
      <c r="I19" s="527">
        <v>98876</v>
      </c>
      <c r="J19" s="527" t="s">
        <v>542</v>
      </c>
      <c r="K19" s="527" t="s">
        <v>544</v>
      </c>
      <c r="L19" s="530">
        <v>255.20000000000005</v>
      </c>
      <c r="M19" s="530">
        <v>1</v>
      </c>
      <c r="N19" s="531">
        <v>255.20000000000005</v>
      </c>
    </row>
    <row r="20" spans="1:14" ht="14.4" customHeight="1" x14ac:dyDescent="0.3">
      <c r="A20" s="525" t="s">
        <v>498</v>
      </c>
      <c r="B20" s="526" t="s">
        <v>499</v>
      </c>
      <c r="C20" s="527" t="s">
        <v>513</v>
      </c>
      <c r="D20" s="528" t="s">
        <v>514</v>
      </c>
      <c r="E20" s="529">
        <v>50113001</v>
      </c>
      <c r="F20" s="528" t="s">
        <v>519</v>
      </c>
      <c r="G20" s="527" t="s">
        <v>520</v>
      </c>
      <c r="H20" s="527">
        <v>193746</v>
      </c>
      <c r="I20" s="527">
        <v>93746</v>
      </c>
      <c r="J20" s="527" t="s">
        <v>545</v>
      </c>
      <c r="K20" s="527" t="s">
        <v>546</v>
      </c>
      <c r="L20" s="530">
        <v>375.79999999999995</v>
      </c>
      <c r="M20" s="530">
        <v>4</v>
      </c>
      <c r="N20" s="531">
        <v>1503.1999999999998</v>
      </c>
    </row>
    <row r="21" spans="1:14" ht="14.4" customHeight="1" x14ac:dyDescent="0.3">
      <c r="A21" s="525" t="s">
        <v>498</v>
      </c>
      <c r="B21" s="526" t="s">
        <v>499</v>
      </c>
      <c r="C21" s="527" t="s">
        <v>513</v>
      </c>
      <c r="D21" s="528" t="s">
        <v>514</v>
      </c>
      <c r="E21" s="529">
        <v>50113001</v>
      </c>
      <c r="F21" s="528" t="s">
        <v>519</v>
      </c>
      <c r="G21" s="527" t="s">
        <v>520</v>
      </c>
      <c r="H21" s="527">
        <v>51366</v>
      </c>
      <c r="I21" s="527">
        <v>51366</v>
      </c>
      <c r="J21" s="527" t="s">
        <v>547</v>
      </c>
      <c r="K21" s="527" t="s">
        <v>548</v>
      </c>
      <c r="L21" s="530">
        <v>171.59999989288019</v>
      </c>
      <c r="M21" s="530">
        <v>8</v>
      </c>
      <c r="N21" s="531">
        <v>1372.7999991430415</v>
      </c>
    </row>
    <row r="22" spans="1:14" ht="14.4" customHeight="1" x14ac:dyDescent="0.3">
      <c r="A22" s="525" t="s">
        <v>498</v>
      </c>
      <c r="B22" s="526" t="s">
        <v>499</v>
      </c>
      <c r="C22" s="527" t="s">
        <v>513</v>
      </c>
      <c r="D22" s="528" t="s">
        <v>514</v>
      </c>
      <c r="E22" s="529">
        <v>50113001</v>
      </c>
      <c r="F22" s="528" t="s">
        <v>519</v>
      </c>
      <c r="G22" s="527" t="s">
        <v>520</v>
      </c>
      <c r="H22" s="527">
        <v>51367</v>
      </c>
      <c r="I22" s="527">
        <v>51367</v>
      </c>
      <c r="J22" s="527" t="s">
        <v>547</v>
      </c>
      <c r="K22" s="527" t="s">
        <v>549</v>
      </c>
      <c r="L22" s="530">
        <v>92.950000000000017</v>
      </c>
      <c r="M22" s="530">
        <v>44</v>
      </c>
      <c r="N22" s="531">
        <v>4089.8000000000006</v>
      </c>
    </row>
    <row r="23" spans="1:14" ht="14.4" customHeight="1" x14ac:dyDescent="0.3">
      <c r="A23" s="525" t="s">
        <v>498</v>
      </c>
      <c r="B23" s="526" t="s">
        <v>499</v>
      </c>
      <c r="C23" s="527" t="s">
        <v>513</v>
      </c>
      <c r="D23" s="528" t="s">
        <v>514</v>
      </c>
      <c r="E23" s="529">
        <v>50113001</v>
      </c>
      <c r="F23" s="528" t="s">
        <v>519</v>
      </c>
      <c r="G23" s="527" t="s">
        <v>520</v>
      </c>
      <c r="H23" s="527">
        <v>51383</v>
      </c>
      <c r="I23" s="527">
        <v>51383</v>
      </c>
      <c r="J23" s="527" t="s">
        <v>547</v>
      </c>
      <c r="K23" s="527" t="s">
        <v>550</v>
      </c>
      <c r="L23" s="530">
        <v>93.5</v>
      </c>
      <c r="M23" s="530">
        <v>38</v>
      </c>
      <c r="N23" s="531">
        <v>3553</v>
      </c>
    </row>
    <row r="24" spans="1:14" ht="14.4" customHeight="1" x14ac:dyDescent="0.3">
      <c r="A24" s="525" t="s">
        <v>498</v>
      </c>
      <c r="B24" s="526" t="s">
        <v>499</v>
      </c>
      <c r="C24" s="527" t="s">
        <v>513</v>
      </c>
      <c r="D24" s="528" t="s">
        <v>514</v>
      </c>
      <c r="E24" s="529">
        <v>50113001</v>
      </c>
      <c r="F24" s="528" t="s">
        <v>519</v>
      </c>
      <c r="G24" s="527" t="s">
        <v>520</v>
      </c>
      <c r="H24" s="527">
        <v>51384</v>
      </c>
      <c r="I24" s="527">
        <v>51384</v>
      </c>
      <c r="J24" s="527" t="s">
        <v>547</v>
      </c>
      <c r="K24" s="527" t="s">
        <v>551</v>
      </c>
      <c r="L24" s="530">
        <v>192.5</v>
      </c>
      <c r="M24" s="530">
        <v>27</v>
      </c>
      <c r="N24" s="531">
        <v>5197.5</v>
      </c>
    </row>
    <row r="25" spans="1:14" ht="14.4" customHeight="1" x14ac:dyDescent="0.3">
      <c r="A25" s="525" t="s">
        <v>498</v>
      </c>
      <c r="B25" s="526" t="s">
        <v>499</v>
      </c>
      <c r="C25" s="527" t="s">
        <v>513</v>
      </c>
      <c r="D25" s="528" t="s">
        <v>514</v>
      </c>
      <c r="E25" s="529">
        <v>50113001</v>
      </c>
      <c r="F25" s="528" t="s">
        <v>519</v>
      </c>
      <c r="G25" s="527" t="s">
        <v>529</v>
      </c>
      <c r="H25" s="527">
        <v>125745</v>
      </c>
      <c r="I25" s="527">
        <v>25745</v>
      </c>
      <c r="J25" s="527" t="s">
        <v>552</v>
      </c>
      <c r="K25" s="527" t="s">
        <v>553</v>
      </c>
      <c r="L25" s="530">
        <v>482.7600000000001</v>
      </c>
      <c r="M25" s="530">
        <v>2</v>
      </c>
      <c r="N25" s="531">
        <v>965.52000000000021</v>
      </c>
    </row>
    <row r="26" spans="1:14" ht="14.4" customHeight="1" x14ac:dyDescent="0.3">
      <c r="A26" s="525" t="s">
        <v>498</v>
      </c>
      <c r="B26" s="526" t="s">
        <v>499</v>
      </c>
      <c r="C26" s="527" t="s">
        <v>513</v>
      </c>
      <c r="D26" s="528" t="s">
        <v>514</v>
      </c>
      <c r="E26" s="529">
        <v>50113001</v>
      </c>
      <c r="F26" s="528" t="s">
        <v>519</v>
      </c>
      <c r="G26" s="527" t="s">
        <v>520</v>
      </c>
      <c r="H26" s="527">
        <v>501068</v>
      </c>
      <c r="I26" s="527">
        <v>160185</v>
      </c>
      <c r="J26" s="527" t="s">
        <v>554</v>
      </c>
      <c r="K26" s="527" t="s">
        <v>555</v>
      </c>
      <c r="L26" s="530">
        <v>764.61333333333334</v>
      </c>
      <c r="M26" s="530">
        <v>6</v>
      </c>
      <c r="N26" s="531">
        <v>4587.68</v>
      </c>
    </row>
    <row r="27" spans="1:14" ht="14.4" customHeight="1" x14ac:dyDescent="0.3">
      <c r="A27" s="525" t="s">
        <v>498</v>
      </c>
      <c r="B27" s="526" t="s">
        <v>499</v>
      </c>
      <c r="C27" s="527" t="s">
        <v>513</v>
      </c>
      <c r="D27" s="528" t="s">
        <v>514</v>
      </c>
      <c r="E27" s="529">
        <v>50113001</v>
      </c>
      <c r="F27" s="528" t="s">
        <v>519</v>
      </c>
      <c r="G27" s="527" t="s">
        <v>520</v>
      </c>
      <c r="H27" s="527">
        <v>100802</v>
      </c>
      <c r="I27" s="527">
        <v>1000</v>
      </c>
      <c r="J27" s="527" t="s">
        <v>556</v>
      </c>
      <c r="K27" s="527" t="s">
        <v>557</v>
      </c>
      <c r="L27" s="530">
        <v>75.379675939615694</v>
      </c>
      <c r="M27" s="530">
        <v>16</v>
      </c>
      <c r="N27" s="531">
        <v>1206.0748150338511</v>
      </c>
    </row>
    <row r="28" spans="1:14" ht="14.4" customHeight="1" x14ac:dyDescent="0.3">
      <c r="A28" s="525" t="s">
        <v>498</v>
      </c>
      <c r="B28" s="526" t="s">
        <v>499</v>
      </c>
      <c r="C28" s="527" t="s">
        <v>513</v>
      </c>
      <c r="D28" s="528" t="s">
        <v>514</v>
      </c>
      <c r="E28" s="529">
        <v>50113001</v>
      </c>
      <c r="F28" s="528" t="s">
        <v>519</v>
      </c>
      <c r="G28" s="527" t="s">
        <v>520</v>
      </c>
      <c r="H28" s="527">
        <v>902054</v>
      </c>
      <c r="I28" s="527">
        <v>0</v>
      </c>
      <c r="J28" s="527" t="s">
        <v>558</v>
      </c>
      <c r="K28" s="527" t="s">
        <v>559</v>
      </c>
      <c r="L28" s="530">
        <v>292.36260111742888</v>
      </c>
      <c r="M28" s="530">
        <v>3</v>
      </c>
      <c r="N28" s="531">
        <v>877.08780335228664</v>
      </c>
    </row>
    <row r="29" spans="1:14" ht="14.4" customHeight="1" x14ac:dyDescent="0.3">
      <c r="A29" s="525" t="s">
        <v>498</v>
      </c>
      <c r="B29" s="526" t="s">
        <v>499</v>
      </c>
      <c r="C29" s="527" t="s">
        <v>513</v>
      </c>
      <c r="D29" s="528" t="s">
        <v>514</v>
      </c>
      <c r="E29" s="529">
        <v>50113001</v>
      </c>
      <c r="F29" s="528" t="s">
        <v>519</v>
      </c>
      <c r="G29" s="527" t="s">
        <v>520</v>
      </c>
      <c r="H29" s="527">
        <v>911952</v>
      </c>
      <c r="I29" s="527">
        <v>0</v>
      </c>
      <c r="J29" s="527" t="s">
        <v>560</v>
      </c>
      <c r="K29" s="527" t="s">
        <v>500</v>
      </c>
      <c r="L29" s="530">
        <v>47.949895442963779</v>
      </c>
      <c r="M29" s="530">
        <v>265</v>
      </c>
      <c r="N29" s="531">
        <v>12706.722292385402</v>
      </c>
    </row>
    <row r="30" spans="1:14" ht="14.4" customHeight="1" x14ac:dyDescent="0.3">
      <c r="A30" s="525" t="s">
        <v>498</v>
      </c>
      <c r="B30" s="526" t="s">
        <v>499</v>
      </c>
      <c r="C30" s="527" t="s">
        <v>513</v>
      </c>
      <c r="D30" s="528" t="s">
        <v>514</v>
      </c>
      <c r="E30" s="529">
        <v>50113001</v>
      </c>
      <c r="F30" s="528" t="s">
        <v>519</v>
      </c>
      <c r="G30" s="527" t="s">
        <v>520</v>
      </c>
      <c r="H30" s="527">
        <v>397238</v>
      </c>
      <c r="I30" s="527">
        <v>0</v>
      </c>
      <c r="J30" s="527" t="s">
        <v>561</v>
      </c>
      <c r="K30" s="527" t="s">
        <v>500</v>
      </c>
      <c r="L30" s="530">
        <v>93.520994448573603</v>
      </c>
      <c r="M30" s="530">
        <v>2</v>
      </c>
      <c r="N30" s="531">
        <v>187.04198889714721</v>
      </c>
    </row>
    <row r="31" spans="1:14" ht="14.4" customHeight="1" x14ac:dyDescent="0.3">
      <c r="A31" s="525" t="s">
        <v>498</v>
      </c>
      <c r="B31" s="526" t="s">
        <v>499</v>
      </c>
      <c r="C31" s="527" t="s">
        <v>513</v>
      </c>
      <c r="D31" s="528" t="s">
        <v>514</v>
      </c>
      <c r="E31" s="529">
        <v>50113001</v>
      </c>
      <c r="F31" s="528" t="s">
        <v>519</v>
      </c>
      <c r="G31" s="527" t="s">
        <v>520</v>
      </c>
      <c r="H31" s="527">
        <v>930308</v>
      </c>
      <c r="I31" s="527">
        <v>0</v>
      </c>
      <c r="J31" s="527" t="s">
        <v>562</v>
      </c>
      <c r="K31" s="527" t="s">
        <v>500</v>
      </c>
      <c r="L31" s="530">
        <v>423.3989897716292</v>
      </c>
      <c r="M31" s="530">
        <v>1</v>
      </c>
      <c r="N31" s="531">
        <v>423.3989897716292</v>
      </c>
    </row>
    <row r="32" spans="1:14" ht="14.4" customHeight="1" x14ac:dyDescent="0.3">
      <c r="A32" s="525" t="s">
        <v>498</v>
      </c>
      <c r="B32" s="526" t="s">
        <v>499</v>
      </c>
      <c r="C32" s="527" t="s">
        <v>513</v>
      </c>
      <c r="D32" s="528" t="s">
        <v>514</v>
      </c>
      <c r="E32" s="529">
        <v>50113001</v>
      </c>
      <c r="F32" s="528" t="s">
        <v>519</v>
      </c>
      <c r="G32" s="527" t="s">
        <v>520</v>
      </c>
      <c r="H32" s="527">
        <v>500989</v>
      </c>
      <c r="I32" s="527">
        <v>0</v>
      </c>
      <c r="J32" s="527" t="s">
        <v>563</v>
      </c>
      <c r="K32" s="527" t="s">
        <v>500</v>
      </c>
      <c r="L32" s="530">
        <v>62.229073497653779</v>
      </c>
      <c r="M32" s="530">
        <v>2</v>
      </c>
      <c r="N32" s="531">
        <v>124.45814699530756</v>
      </c>
    </row>
    <row r="33" spans="1:14" ht="14.4" customHeight="1" x14ac:dyDescent="0.3">
      <c r="A33" s="525" t="s">
        <v>498</v>
      </c>
      <c r="B33" s="526" t="s">
        <v>499</v>
      </c>
      <c r="C33" s="527" t="s">
        <v>513</v>
      </c>
      <c r="D33" s="528" t="s">
        <v>514</v>
      </c>
      <c r="E33" s="529">
        <v>50113001</v>
      </c>
      <c r="F33" s="528" t="s">
        <v>519</v>
      </c>
      <c r="G33" s="527" t="s">
        <v>520</v>
      </c>
      <c r="H33" s="527">
        <v>900321</v>
      </c>
      <c r="I33" s="527">
        <v>0</v>
      </c>
      <c r="J33" s="527" t="s">
        <v>564</v>
      </c>
      <c r="K33" s="527" t="s">
        <v>500</v>
      </c>
      <c r="L33" s="530">
        <v>79.47845510014524</v>
      </c>
      <c r="M33" s="530">
        <v>286</v>
      </c>
      <c r="N33" s="531">
        <v>22730.838158641538</v>
      </c>
    </row>
    <row r="34" spans="1:14" ht="14.4" customHeight="1" x14ac:dyDescent="0.3">
      <c r="A34" s="525" t="s">
        <v>498</v>
      </c>
      <c r="B34" s="526" t="s">
        <v>499</v>
      </c>
      <c r="C34" s="527" t="s">
        <v>513</v>
      </c>
      <c r="D34" s="528" t="s">
        <v>514</v>
      </c>
      <c r="E34" s="529">
        <v>50113001</v>
      </c>
      <c r="F34" s="528" t="s">
        <v>519</v>
      </c>
      <c r="G34" s="527" t="s">
        <v>520</v>
      </c>
      <c r="H34" s="527">
        <v>920117</v>
      </c>
      <c r="I34" s="527">
        <v>0</v>
      </c>
      <c r="J34" s="527" t="s">
        <v>565</v>
      </c>
      <c r="K34" s="527" t="s">
        <v>566</v>
      </c>
      <c r="L34" s="530">
        <v>47.149898352663584</v>
      </c>
      <c r="M34" s="530">
        <v>1</v>
      </c>
      <c r="N34" s="531">
        <v>47.149898352663584</v>
      </c>
    </row>
    <row r="35" spans="1:14" ht="14.4" customHeight="1" x14ac:dyDescent="0.3">
      <c r="A35" s="525" t="s">
        <v>498</v>
      </c>
      <c r="B35" s="526" t="s">
        <v>499</v>
      </c>
      <c r="C35" s="527" t="s">
        <v>513</v>
      </c>
      <c r="D35" s="528" t="s">
        <v>514</v>
      </c>
      <c r="E35" s="529">
        <v>50113001</v>
      </c>
      <c r="F35" s="528" t="s">
        <v>519</v>
      </c>
      <c r="G35" s="527" t="s">
        <v>520</v>
      </c>
      <c r="H35" s="527">
        <v>921249</v>
      </c>
      <c r="I35" s="527">
        <v>0</v>
      </c>
      <c r="J35" s="527" t="s">
        <v>567</v>
      </c>
      <c r="K35" s="527" t="s">
        <v>500</v>
      </c>
      <c r="L35" s="530">
        <v>55.138497818619456</v>
      </c>
      <c r="M35" s="530">
        <v>5</v>
      </c>
      <c r="N35" s="531">
        <v>275.69248909309727</v>
      </c>
    </row>
    <row r="36" spans="1:14" ht="14.4" customHeight="1" x14ac:dyDescent="0.3">
      <c r="A36" s="525" t="s">
        <v>498</v>
      </c>
      <c r="B36" s="526" t="s">
        <v>499</v>
      </c>
      <c r="C36" s="527" t="s">
        <v>513</v>
      </c>
      <c r="D36" s="528" t="s">
        <v>514</v>
      </c>
      <c r="E36" s="529">
        <v>50113001</v>
      </c>
      <c r="F36" s="528" t="s">
        <v>519</v>
      </c>
      <c r="G36" s="527" t="s">
        <v>520</v>
      </c>
      <c r="H36" s="527">
        <v>900435</v>
      </c>
      <c r="I36" s="527">
        <v>0</v>
      </c>
      <c r="J36" s="527" t="s">
        <v>568</v>
      </c>
      <c r="K36" s="527" t="s">
        <v>500</v>
      </c>
      <c r="L36" s="530">
        <v>90.666736795897535</v>
      </c>
      <c r="M36" s="530">
        <v>19</v>
      </c>
      <c r="N36" s="531">
        <v>1722.6679991220531</v>
      </c>
    </row>
    <row r="37" spans="1:14" ht="14.4" customHeight="1" x14ac:dyDescent="0.3">
      <c r="A37" s="525" t="s">
        <v>498</v>
      </c>
      <c r="B37" s="526" t="s">
        <v>499</v>
      </c>
      <c r="C37" s="527" t="s">
        <v>513</v>
      </c>
      <c r="D37" s="528" t="s">
        <v>514</v>
      </c>
      <c r="E37" s="529">
        <v>50113001</v>
      </c>
      <c r="F37" s="528" t="s">
        <v>519</v>
      </c>
      <c r="G37" s="527" t="s">
        <v>520</v>
      </c>
      <c r="H37" s="527">
        <v>900823</v>
      </c>
      <c r="I37" s="527">
        <v>0</v>
      </c>
      <c r="J37" s="527" t="s">
        <v>569</v>
      </c>
      <c r="K37" s="527" t="s">
        <v>500</v>
      </c>
      <c r="L37" s="530">
        <v>94.171005187119576</v>
      </c>
      <c r="M37" s="530">
        <v>3</v>
      </c>
      <c r="N37" s="531">
        <v>282.51301556135871</v>
      </c>
    </row>
    <row r="38" spans="1:14" ht="14.4" customHeight="1" x14ac:dyDescent="0.3">
      <c r="A38" s="525" t="s">
        <v>498</v>
      </c>
      <c r="B38" s="526" t="s">
        <v>499</v>
      </c>
      <c r="C38" s="527" t="s">
        <v>513</v>
      </c>
      <c r="D38" s="528" t="s">
        <v>514</v>
      </c>
      <c r="E38" s="529">
        <v>50113001</v>
      </c>
      <c r="F38" s="528" t="s">
        <v>519</v>
      </c>
      <c r="G38" s="527" t="s">
        <v>520</v>
      </c>
      <c r="H38" s="527">
        <v>900438</v>
      </c>
      <c r="I38" s="527">
        <v>0</v>
      </c>
      <c r="J38" s="527" t="s">
        <v>570</v>
      </c>
      <c r="K38" s="527" t="s">
        <v>500</v>
      </c>
      <c r="L38" s="530">
        <v>184.25747002561985</v>
      </c>
      <c r="M38" s="530">
        <v>2</v>
      </c>
      <c r="N38" s="531">
        <v>368.51494005123971</v>
      </c>
    </row>
    <row r="39" spans="1:14" ht="14.4" customHeight="1" x14ac:dyDescent="0.3">
      <c r="A39" s="525" t="s">
        <v>498</v>
      </c>
      <c r="B39" s="526" t="s">
        <v>499</v>
      </c>
      <c r="C39" s="527" t="s">
        <v>513</v>
      </c>
      <c r="D39" s="528" t="s">
        <v>514</v>
      </c>
      <c r="E39" s="529">
        <v>50113001</v>
      </c>
      <c r="F39" s="528" t="s">
        <v>519</v>
      </c>
      <c r="G39" s="527" t="s">
        <v>520</v>
      </c>
      <c r="H39" s="527">
        <v>102439</v>
      </c>
      <c r="I39" s="527">
        <v>2439</v>
      </c>
      <c r="J39" s="527" t="s">
        <v>571</v>
      </c>
      <c r="K39" s="527" t="s">
        <v>572</v>
      </c>
      <c r="L39" s="530">
        <v>282.78117647058821</v>
      </c>
      <c r="M39" s="530">
        <v>17</v>
      </c>
      <c r="N39" s="531">
        <v>4807.28</v>
      </c>
    </row>
    <row r="40" spans="1:14" ht="14.4" customHeight="1" x14ac:dyDescent="0.3">
      <c r="A40" s="525" t="s">
        <v>498</v>
      </c>
      <c r="B40" s="526" t="s">
        <v>499</v>
      </c>
      <c r="C40" s="527" t="s">
        <v>513</v>
      </c>
      <c r="D40" s="528" t="s">
        <v>514</v>
      </c>
      <c r="E40" s="529">
        <v>50113001</v>
      </c>
      <c r="F40" s="528" t="s">
        <v>519</v>
      </c>
      <c r="G40" s="527" t="s">
        <v>520</v>
      </c>
      <c r="H40" s="527">
        <v>100502</v>
      </c>
      <c r="I40" s="527">
        <v>502</v>
      </c>
      <c r="J40" s="527" t="s">
        <v>573</v>
      </c>
      <c r="K40" s="527" t="s">
        <v>574</v>
      </c>
      <c r="L40" s="530">
        <v>215.83375000000004</v>
      </c>
      <c r="M40" s="530">
        <v>32</v>
      </c>
      <c r="N40" s="531">
        <v>6906.6800000000012</v>
      </c>
    </row>
    <row r="41" spans="1:14" ht="14.4" customHeight="1" x14ac:dyDescent="0.3">
      <c r="A41" s="525" t="s">
        <v>498</v>
      </c>
      <c r="B41" s="526" t="s">
        <v>499</v>
      </c>
      <c r="C41" s="527" t="s">
        <v>513</v>
      </c>
      <c r="D41" s="528" t="s">
        <v>514</v>
      </c>
      <c r="E41" s="529">
        <v>50113001</v>
      </c>
      <c r="F41" s="528" t="s">
        <v>519</v>
      </c>
      <c r="G41" s="527" t="s">
        <v>520</v>
      </c>
      <c r="H41" s="527">
        <v>102684</v>
      </c>
      <c r="I41" s="527">
        <v>2684</v>
      </c>
      <c r="J41" s="527" t="s">
        <v>573</v>
      </c>
      <c r="K41" s="527" t="s">
        <v>575</v>
      </c>
      <c r="L41" s="530">
        <v>73.261090909090925</v>
      </c>
      <c r="M41" s="530">
        <v>55</v>
      </c>
      <c r="N41" s="531">
        <v>4029.3600000000006</v>
      </c>
    </row>
    <row r="42" spans="1:14" ht="14.4" customHeight="1" x14ac:dyDescent="0.3">
      <c r="A42" s="525" t="s">
        <v>498</v>
      </c>
      <c r="B42" s="526" t="s">
        <v>499</v>
      </c>
      <c r="C42" s="527" t="s">
        <v>513</v>
      </c>
      <c r="D42" s="528" t="s">
        <v>514</v>
      </c>
      <c r="E42" s="529">
        <v>50113001</v>
      </c>
      <c r="F42" s="528" t="s">
        <v>519</v>
      </c>
      <c r="G42" s="527" t="s">
        <v>520</v>
      </c>
      <c r="H42" s="527">
        <v>849941</v>
      </c>
      <c r="I42" s="527">
        <v>162142</v>
      </c>
      <c r="J42" s="527" t="s">
        <v>576</v>
      </c>
      <c r="K42" s="527" t="s">
        <v>577</v>
      </c>
      <c r="L42" s="530">
        <v>28.410000000000007</v>
      </c>
      <c r="M42" s="530">
        <v>6</v>
      </c>
      <c r="N42" s="531">
        <v>170.46000000000004</v>
      </c>
    </row>
    <row r="43" spans="1:14" ht="14.4" customHeight="1" x14ac:dyDescent="0.3">
      <c r="A43" s="525" t="s">
        <v>498</v>
      </c>
      <c r="B43" s="526" t="s">
        <v>499</v>
      </c>
      <c r="C43" s="527" t="s">
        <v>513</v>
      </c>
      <c r="D43" s="528" t="s">
        <v>514</v>
      </c>
      <c r="E43" s="529">
        <v>50113001</v>
      </c>
      <c r="F43" s="528" t="s">
        <v>519</v>
      </c>
      <c r="G43" s="527" t="s">
        <v>520</v>
      </c>
      <c r="H43" s="527">
        <v>142771</v>
      </c>
      <c r="I43" s="527">
        <v>42771</v>
      </c>
      <c r="J43" s="527" t="s">
        <v>578</v>
      </c>
      <c r="K43" s="527" t="s">
        <v>579</v>
      </c>
      <c r="L43" s="530">
        <v>48.370000000000012</v>
      </c>
      <c r="M43" s="530">
        <v>1</v>
      </c>
      <c r="N43" s="531">
        <v>48.370000000000012</v>
      </c>
    </row>
    <row r="44" spans="1:14" ht="14.4" customHeight="1" x14ac:dyDescent="0.3">
      <c r="A44" s="525" t="s">
        <v>498</v>
      </c>
      <c r="B44" s="526" t="s">
        <v>499</v>
      </c>
      <c r="C44" s="527" t="s">
        <v>513</v>
      </c>
      <c r="D44" s="528" t="s">
        <v>514</v>
      </c>
      <c r="E44" s="529">
        <v>50113001</v>
      </c>
      <c r="F44" s="528" t="s">
        <v>519</v>
      </c>
      <c r="G44" s="527" t="s">
        <v>520</v>
      </c>
      <c r="H44" s="527">
        <v>130229</v>
      </c>
      <c r="I44" s="527">
        <v>30229</v>
      </c>
      <c r="J44" s="527" t="s">
        <v>580</v>
      </c>
      <c r="K44" s="527" t="s">
        <v>581</v>
      </c>
      <c r="L44" s="530">
        <v>142.35</v>
      </c>
      <c r="M44" s="530">
        <v>2</v>
      </c>
      <c r="N44" s="531">
        <v>284.7</v>
      </c>
    </row>
    <row r="45" spans="1:14" ht="14.4" customHeight="1" x14ac:dyDescent="0.3">
      <c r="A45" s="525" t="s">
        <v>498</v>
      </c>
      <c r="B45" s="526" t="s">
        <v>499</v>
      </c>
      <c r="C45" s="527" t="s">
        <v>513</v>
      </c>
      <c r="D45" s="528" t="s">
        <v>514</v>
      </c>
      <c r="E45" s="529">
        <v>50113001</v>
      </c>
      <c r="F45" s="528" t="s">
        <v>519</v>
      </c>
      <c r="G45" s="527" t="s">
        <v>520</v>
      </c>
      <c r="H45" s="527">
        <v>845908</v>
      </c>
      <c r="I45" s="527">
        <v>122520</v>
      </c>
      <c r="J45" s="527" t="s">
        <v>582</v>
      </c>
      <c r="K45" s="527" t="s">
        <v>583</v>
      </c>
      <c r="L45" s="530">
        <v>82.390000000000015</v>
      </c>
      <c r="M45" s="530">
        <v>2</v>
      </c>
      <c r="N45" s="531">
        <v>164.78000000000003</v>
      </c>
    </row>
    <row r="46" spans="1:14" ht="14.4" customHeight="1" x14ac:dyDescent="0.3">
      <c r="A46" s="525" t="s">
        <v>498</v>
      </c>
      <c r="B46" s="526" t="s">
        <v>499</v>
      </c>
      <c r="C46" s="527" t="s">
        <v>513</v>
      </c>
      <c r="D46" s="528" t="s">
        <v>514</v>
      </c>
      <c r="E46" s="529">
        <v>50113001</v>
      </c>
      <c r="F46" s="528" t="s">
        <v>519</v>
      </c>
      <c r="G46" s="527" t="s">
        <v>529</v>
      </c>
      <c r="H46" s="527">
        <v>109709</v>
      </c>
      <c r="I46" s="527">
        <v>9709</v>
      </c>
      <c r="J46" s="527" t="s">
        <v>584</v>
      </c>
      <c r="K46" s="527" t="s">
        <v>585</v>
      </c>
      <c r="L46" s="530">
        <v>52.209999999999994</v>
      </c>
      <c r="M46" s="530">
        <v>30</v>
      </c>
      <c r="N46" s="531">
        <v>1566.2999999999997</v>
      </c>
    </row>
    <row r="47" spans="1:14" ht="14.4" customHeight="1" x14ac:dyDescent="0.3">
      <c r="A47" s="525" t="s">
        <v>498</v>
      </c>
      <c r="B47" s="526" t="s">
        <v>499</v>
      </c>
      <c r="C47" s="527" t="s">
        <v>513</v>
      </c>
      <c r="D47" s="528" t="s">
        <v>514</v>
      </c>
      <c r="E47" s="529">
        <v>50113001</v>
      </c>
      <c r="F47" s="528" t="s">
        <v>519</v>
      </c>
      <c r="G47" s="527" t="s">
        <v>529</v>
      </c>
      <c r="H47" s="527">
        <v>131934</v>
      </c>
      <c r="I47" s="527">
        <v>31934</v>
      </c>
      <c r="J47" s="527" t="s">
        <v>586</v>
      </c>
      <c r="K47" s="527" t="s">
        <v>587</v>
      </c>
      <c r="L47" s="530">
        <v>50.169999999999966</v>
      </c>
      <c r="M47" s="530">
        <v>1</v>
      </c>
      <c r="N47" s="531">
        <v>50.169999999999966</v>
      </c>
    </row>
    <row r="48" spans="1:14" ht="14.4" customHeight="1" x14ac:dyDescent="0.3">
      <c r="A48" s="525" t="s">
        <v>498</v>
      </c>
      <c r="B48" s="526" t="s">
        <v>499</v>
      </c>
      <c r="C48" s="527" t="s">
        <v>513</v>
      </c>
      <c r="D48" s="528" t="s">
        <v>514</v>
      </c>
      <c r="E48" s="529">
        <v>50113006</v>
      </c>
      <c r="F48" s="528" t="s">
        <v>588</v>
      </c>
      <c r="G48" s="527" t="s">
        <v>529</v>
      </c>
      <c r="H48" s="527">
        <v>33648</v>
      </c>
      <c r="I48" s="527">
        <v>33648</v>
      </c>
      <c r="J48" s="527" t="s">
        <v>589</v>
      </c>
      <c r="K48" s="527" t="s">
        <v>590</v>
      </c>
      <c r="L48" s="530">
        <v>167.04999999999998</v>
      </c>
      <c r="M48" s="530">
        <v>4</v>
      </c>
      <c r="N48" s="531">
        <v>668.19999999999993</v>
      </c>
    </row>
    <row r="49" spans="1:14" ht="14.4" customHeight="1" x14ac:dyDescent="0.3">
      <c r="A49" s="525" t="s">
        <v>498</v>
      </c>
      <c r="B49" s="526" t="s">
        <v>499</v>
      </c>
      <c r="C49" s="527" t="s">
        <v>513</v>
      </c>
      <c r="D49" s="528" t="s">
        <v>514</v>
      </c>
      <c r="E49" s="529">
        <v>50113009</v>
      </c>
      <c r="F49" s="528" t="s">
        <v>591</v>
      </c>
      <c r="G49" s="527" t="s">
        <v>529</v>
      </c>
      <c r="H49" s="527">
        <v>165978</v>
      </c>
      <c r="I49" s="527">
        <v>65978</v>
      </c>
      <c r="J49" s="527" t="s">
        <v>592</v>
      </c>
      <c r="K49" s="527" t="s">
        <v>593</v>
      </c>
      <c r="L49" s="530">
        <v>842.60106212424841</v>
      </c>
      <c r="M49" s="530">
        <v>998</v>
      </c>
      <c r="N49" s="531">
        <v>840915.85999999987</v>
      </c>
    </row>
    <row r="50" spans="1:14" ht="14.4" customHeight="1" x14ac:dyDescent="0.3">
      <c r="A50" s="525" t="s">
        <v>498</v>
      </c>
      <c r="B50" s="526" t="s">
        <v>499</v>
      </c>
      <c r="C50" s="527" t="s">
        <v>513</v>
      </c>
      <c r="D50" s="528" t="s">
        <v>514</v>
      </c>
      <c r="E50" s="529">
        <v>50113009</v>
      </c>
      <c r="F50" s="528" t="s">
        <v>591</v>
      </c>
      <c r="G50" s="527" t="s">
        <v>529</v>
      </c>
      <c r="H50" s="527">
        <v>103132</v>
      </c>
      <c r="I50" s="527">
        <v>3132</v>
      </c>
      <c r="J50" s="527" t="s">
        <v>594</v>
      </c>
      <c r="K50" s="527" t="s">
        <v>595</v>
      </c>
      <c r="L50" s="530">
        <v>1877.593576468247</v>
      </c>
      <c r="M50" s="530">
        <v>296</v>
      </c>
      <c r="N50" s="531">
        <v>555767.69863460108</v>
      </c>
    </row>
    <row r="51" spans="1:14" ht="14.4" customHeight="1" x14ac:dyDescent="0.3">
      <c r="A51" s="525" t="s">
        <v>498</v>
      </c>
      <c r="B51" s="526" t="s">
        <v>499</v>
      </c>
      <c r="C51" s="527" t="s">
        <v>513</v>
      </c>
      <c r="D51" s="528" t="s">
        <v>514</v>
      </c>
      <c r="E51" s="529">
        <v>50113009</v>
      </c>
      <c r="F51" s="528" t="s">
        <v>591</v>
      </c>
      <c r="G51" s="527" t="s">
        <v>529</v>
      </c>
      <c r="H51" s="527">
        <v>103134</v>
      </c>
      <c r="I51" s="527">
        <v>3134</v>
      </c>
      <c r="J51" s="527" t="s">
        <v>594</v>
      </c>
      <c r="K51" s="527" t="s">
        <v>596</v>
      </c>
      <c r="L51" s="530">
        <v>4692.0551219813769</v>
      </c>
      <c r="M51" s="530">
        <v>44</v>
      </c>
      <c r="N51" s="531">
        <v>206450.42536718058</v>
      </c>
    </row>
    <row r="52" spans="1:14" ht="14.4" customHeight="1" x14ac:dyDescent="0.3">
      <c r="A52" s="525" t="s">
        <v>498</v>
      </c>
      <c r="B52" s="526" t="s">
        <v>499</v>
      </c>
      <c r="C52" s="527" t="s">
        <v>513</v>
      </c>
      <c r="D52" s="528" t="s">
        <v>514</v>
      </c>
      <c r="E52" s="529">
        <v>50113009</v>
      </c>
      <c r="F52" s="528" t="s">
        <v>591</v>
      </c>
      <c r="G52" s="527" t="s">
        <v>500</v>
      </c>
      <c r="H52" s="527">
        <v>122075</v>
      </c>
      <c r="I52" s="527">
        <v>22075</v>
      </c>
      <c r="J52" s="527" t="s">
        <v>597</v>
      </c>
      <c r="K52" s="527" t="s">
        <v>598</v>
      </c>
      <c r="L52" s="530">
        <v>946.03299399263506</v>
      </c>
      <c r="M52" s="530">
        <v>587</v>
      </c>
      <c r="N52" s="531">
        <v>555321.3674736768</v>
      </c>
    </row>
    <row r="53" spans="1:14" ht="14.4" customHeight="1" x14ac:dyDescent="0.3">
      <c r="A53" s="525" t="s">
        <v>498</v>
      </c>
      <c r="B53" s="526" t="s">
        <v>499</v>
      </c>
      <c r="C53" s="527" t="s">
        <v>513</v>
      </c>
      <c r="D53" s="528" t="s">
        <v>514</v>
      </c>
      <c r="E53" s="529">
        <v>50113009</v>
      </c>
      <c r="F53" s="528" t="s">
        <v>591</v>
      </c>
      <c r="G53" s="527" t="s">
        <v>520</v>
      </c>
      <c r="H53" s="527">
        <v>195607</v>
      </c>
      <c r="I53" s="527">
        <v>95607</v>
      </c>
      <c r="J53" s="527" t="s">
        <v>599</v>
      </c>
      <c r="K53" s="527" t="s">
        <v>600</v>
      </c>
      <c r="L53" s="530">
        <v>395.93000000000006</v>
      </c>
      <c r="M53" s="530">
        <v>43</v>
      </c>
      <c r="N53" s="531">
        <v>17024.990000000002</v>
      </c>
    </row>
    <row r="54" spans="1:14" ht="14.4" customHeight="1" x14ac:dyDescent="0.3">
      <c r="A54" s="525" t="s">
        <v>498</v>
      </c>
      <c r="B54" s="526" t="s">
        <v>499</v>
      </c>
      <c r="C54" s="527" t="s">
        <v>513</v>
      </c>
      <c r="D54" s="528" t="s">
        <v>514</v>
      </c>
      <c r="E54" s="529">
        <v>50113009</v>
      </c>
      <c r="F54" s="528" t="s">
        <v>591</v>
      </c>
      <c r="G54" s="527" t="s">
        <v>520</v>
      </c>
      <c r="H54" s="527">
        <v>195609</v>
      </c>
      <c r="I54" s="527">
        <v>95609</v>
      </c>
      <c r="J54" s="527" t="s">
        <v>601</v>
      </c>
      <c r="K54" s="527" t="s">
        <v>602</v>
      </c>
      <c r="L54" s="530">
        <v>718.82989795918365</v>
      </c>
      <c r="M54" s="530">
        <v>112</v>
      </c>
      <c r="N54" s="531">
        <v>80508.948571428569</v>
      </c>
    </row>
    <row r="55" spans="1:14" ht="14.4" customHeight="1" x14ac:dyDescent="0.3">
      <c r="A55" s="525" t="s">
        <v>498</v>
      </c>
      <c r="B55" s="526" t="s">
        <v>499</v>
      </c>
      <c r="C55" s="527" t="s">
        <v>513</v>
      </c>
      <c r="D55" s="528" t="s">
        <v>514</v>
      </c>
      <c r="E55" s="529">
        <v>50113009</v>
      </c>
      <c r="F55" s="528" t="s">
        <v>591</v>
      </c>
      <c r="G55" s="527" t="s">
        <v>529</v>
      </c>
      <c r="H55" s="527">
        <v>102920</v>
      </c>
      <c r="I55" s="527">
        <v>2920</v>
      </c>
      <c r="J55" s="527" t="s">
        <v>603</v>
      </c>
      <c r="K55" s="527" t="s">
        <v>604</v>
      </c>
      <c r="L55" s="530">
        <v>1650.4146369771217</v>
      </c>
      <c r="M55" s="530">
        <v>117</v>
      </c>
      <c r="N55" s="531">
        <v>193098.51252632323</v>
      </c>
    </row>
    <row r="56" spans="1:14" ht="14.4" customHeight="1" x14ac:dyDescent="0.3">
      <c r="A56" s="525" t="s">
        <v>498</v>
      </c>
      <c r="B56" s="526" t="s">
        <v>499</v>
      </c>
      <c r="C56" s="527" t="s">
        <v>513</v>
      </c>
      <c r="D56" s="528" t="s">
        <v>514</v>
      </c>
      <c r="E56" s="529">
        <v>50113009</v>
      </c>
      <c r="F56" s="528" t="s">
        <v>591</v>
      </c>
      <c r="G56" s="527" t="s">
        <v>520</v>
      </c>
      <c r="H56" s="527">
        <v>179009</v>
      </c>
      <c r="I56" s="527">
        <v>179009</v>
      </c>
      <c r="J56" s="527" t="s">
        <v>605</v>
      </c>
      <c r="K56" s="527" t="s">
        <v>606</v>
      </c>
      <c r="L56" s="530">
        <v>1662.3097859690845</v>
      </c>
      <c r="M56" s="530">
        <v>29</v>
      </c>
      <c r="N56" s="531">
        <v>48206.983793103449</v>
      </c>
    </row>
    <row r="57" spans="1:14" ht="14.4" customHeight="1" x14ac:dyDescent="0.3">
      <c r="A57" s="525" t="s">
        <v>498</v>
      </c>
      <c r="B57" s="526" t="s">
        <v>499</v>
      </c>
      <c r="C57" s="527" t="s">
        <v>513</v>
      </c>
      <c r="D57" s="528" t="s">
        <v>514</v>
      </c>
      <c r="E57" s="529">
        <v>50113009</v>
      </c>
      <c r="F57" s="528" t="s">
        <v>591</v>
      </c>
      <c r="G57" s="527" t="s">
        <v>529</v>
      </c>
      <c r="H57" s="527">
        <v>151208</v>
      </c>
      <c r="I57" s="527">
        <v>151208</v>
      </c>
      <c r="J57" s="527" t="s">
        <v>607</v>
      </c>
      <c r="K57" s="527" t="s">
        <v>608</v>
      </c>
      <c r="L57" s="530">
        <v>21879.885002712079</v>
      </c>
      <c r="M57" s="530">
        <v>55</v>
      </c>
      <c r="N57" s="531">
        <v>1203393.6751491644</v>
      </c>
    </row>
    <row r="58" spans="1:14" ht="14.4" customHeight="1" x14ac:dyDescent="0.3">
      <c r="A58" s="525" t="s">
        <v>498</v>
      </c>
      <c r="B58" s="526" t="s">
        <v>499</v>
      </c>
      <c r="C58" s="527" t="s">
        <v>513</v>
      </c>
      <c r="D58" s="528" t="s">
        <v>514</v>
      </c>
      <c r="E58" s="529">
        <v>50113009</v>
      </c>
      <c r="F58" s="528" t="s">
        <v>591</v>
      </c>
      <c r="G58" s="527" t="s">
        <v>529</v>
      </c>
      <c r="H58" s="527">
        <v>193626</v>
      </c>
      <c r="I58" s="527">
        <v>93626</v>
      </c>
      <c r="J58" s="527" t="s">
        <v>607</v>
      </c>
      <c r="K58" s="527" t="s">
        <v>609</v>
      </c>
      <c r="L58" s="530">
        <v>1057.8743635541198</v>
      </c>
      <c r="M58" s="530">
        <v>595</v>
      </c>
      <c r="N58" s="531">
        <v>629435.24631470127</v>
      </c>
    </row>
    <row r="59" spans="1:14" ht="14.4" customHeight="1" x14ac:dyDescent="0.3">
      <c r="A59" s="525" t="s">
        <v>498</v>
      </c>
      <c r="B59" s="526" t="s">
        <v>499</v>
      </c>
      <c r="C59" s="527" t="s">
        <v>513</v>
      </c>
      <c r="D59" s="528" t="s">
        <v>514</v>
      </c>
      <c r="E59" s="529">
        <v>50113009</v>
      </c>
      <c r="F59" s="528" t="s">
        <v>591</v>
      </c>
      <c r="G59" s="527" t="s">
        <v>529</v>
      </c>
      <c r="H59" s="527">
        <v>177024</v>
      </c>
      <c r="I59" s="527">
        <v>77024</v>
      </c>
      <c r="J59" s="527" t="s">
        <v>610</v>
      </c>
      <c r="K59" s="527" t="s">
        <v>611</v>
      </c>
      <c r="L59" s="530">
        <v>1235.1200279077989</v>
      </c>
      <c r="M59" s="530">
        <v>35</v>
      </c>
      <c r="N59" s="531">
        <v>43229.200976772961</v>
      </c>
    </row>
    <row r="60" spans="1:14" ht="14.4" customHeight="1" x14ac:dyDescent="0.3">
      <c r="A60" s="525" t="s">
        <v>498</v>
      </c>
      <c r="B60" s="526" t="s">
        <v>499</v>
      </c>
      <c r="C60" s="527" t="s">
        <v>513</v>
      </c>
      <c r="D60" s="528" t="s">
        <v>514</v>
      </c>
      <c r="E60" s="529">
        <v>50113009</v>
      </c>
      <c r="F60" s="528" t="s">
        <v>591</v>
      </c>
      <c r="G60" s="527" t="s">
        <v>529</v>
      </c>
      <c r="H60" s="527">
        <v>177018</v>
      </c>
      <c r="I60" s="527">
        <v>77018</v>
      </c>
      <c r="J60" s="527" t="s">
        <v>612</v>
      </c>
      <c r="K60" s="527" t="s">
        <v>613</v>
      </c>
      <c r="L60" s="530">
        <v>2672.6383905992575</v>
      </c>
      <c r="M60" s="530">
        <v>14</v>
      </c>
      <c r="N60" s="531">
        <v>37416.937468389602</v>
      </c>
    </row>
    <row r="61" spans="1:14" ht="14.4" customHeight="1" x14ac:dyDescent="0.3">
      <c r="A61" s="525" t="s">
        <v>498</v>
      </c>
      <c r="B61" s="526" t="s">
        <v>499</v>
      </c>
      <c r="C61" s="527" t="s">
        <v>513</v>
      </c>
      <c r="D61" s="528" t="s">
        <v>514</v>
      </c>
      <c r="E61" s="529">
        <v>50113009</v>
      </c>
      <c r="F61" s="528" t="s">
        <v>591</v>
      </c>
      <c r="G61" s="527" t="s">
        <v>529</v>
      </c>
      <c r="H61" s="527">
        <v>177019</v>
      </c>
      <c r="I61" s="527">
        <v>77019</v>
      </c>
      <c r="J61" s="527" t="s">
        <v>612</v>
      </c>
      <c r="K61" s="527" t="s">
        <v>614</v>
      </c>
      <c r="L61" s="530">
        <v>6069.0760001824056</v>
      </c>
      <c r="M61" s="530">
        <v>19</v>
      </c>
      <c r="N61" s="531">
        <v>115312.4440034657</v>
      </c>
    </row>
    <row r="62" spans="1:14" ht="14.4" customHeight="1" x14ac:dyDescent="0.3">
      <c r="A62" s="525" t="s">
        <v>498</v>
      </c>
      <c r="B62" s="526" t="s">
        <v>499</v>
      </c>
      <c r="C62" s="527" t="s">
        <v>516</v>
      </c>
      <c r="D62" s="528" t="s">
        <v>517</v>
      </c>
      <c r="E62" s="529">
        <v>50113001</v>
      </c>
      <c r="F62" s="528" t="s">
        <v>519</v>
      </c>
      <c r="G62" s="527" t="s">
        <v>520</v>
      </c>
      <c r="H62" s="527">
        <v>100362</v>
      </c>
      <c r="I62" s="527">
        <v>362</v>
      </c>
      <c r="J62" s="527" t="s">
        <v>524</v>
      </c>
      <c r="K62" s="527" t="s">
        <v>525</v>
      </c>
      <c r="L62" s="530">
        <v>87.029999999999987</v>
      </c>
      <c r="M62" s="530">
        <v>1</v>
      </c>
      <c r="N62" s="531">
        <v>87.029999999999987</v>
      </c>
    </row>
    <row r="63" spans="1:14" ht="14.4" customHeight="1" x14ac:dyDescent="0.3">
      <c r="A63" s="525" t="s">
        <v>498</v>
      </c>
      <c r="B63" s="526" t="s">
        <v>499</v>
      </c>
      <c r="C63" s="527" t="s">
        <v>516</v>
      </c>
      <c r="D63" s="528" t="s">
        <v>517</v>
      </c>
      <c r="E63" s="529">
        <v>50113001</v>
      </c>
      <c r="F63" s="528" t="s">
        <v>519</v>
      </c>
      <c r="G63" s="527" t="s">
        <v>500</v>
      </c>
      <c r="H63" s="527">
        <v>849559</v>
      </c>
      <c r="I63" s="527">
        <v>125066</v>
      </c>
      <c r="J63" s="527" t="s">
        <v>615</v>
      </c>
      <c r="K63" s="527" t="s">
        <v>616</v>
      </c>
      <c r="L63" s="530">
        <v>100.38</v>
      </c>
      <c r="M63" s="530">
        <v>1</v>
      </c>
      <c r="N63" s="531">
        <v>100.38</v>
      </c>
    </row>
    <row r="64" spans="1:14" ht="14.4" customHeight="1" x14ac:dyDescent="0.3">
      <c r="A64" s="525" t="s">
        <v>498</v>
      </c>
      <c r="B64" s="526" t="s">
        <v>499</v>
      </c>
      <c r="C64" s="527" t="s">
        <v>516</v>
      </c>
      <c r="D64" s="528" t="s">
        <v>517</v>
      </c>
      <c r="E64" s="529">
        <v>50113001</v>
      </c>
      <c r="F64" s="528" t="s">
        <v>519</v>
      </c>
      <c r="G64" s="527" t="s">
        <v>520</v>
      </c>
      <c r="H64" s="527">
        <v>169739</v>
      </c>
      <c r="I64" s="527">
        <v>69739</v>
      </c>
      <c r="J64" s="527" t="s">
        <v>617</v>
      </c>
      <c r="K64" s="527" t="s">
        <v>618</v>
      </c>
      <c r="L64" s="530">
        <v>17.679999999999996</v>
      </c>
      <c r="M64" s="530">
        <v>20</v>
      </c>
      <c r="N64" s="531">
        <v>353.59999999999991</v>
      </c>
    </row>
    <row r="65" spans="1:14" ht="14.4" customHeight="1" x14ac:dyDescent="0.3">
      <c r="A65" s="525" t="s">
        <v>498</v>
      </c>
      <c r="B65" s="526" t="s">
        <v>499</v>
      </c>
      <c r="C65" s="527" t="s">
        <v>516</v>
      </c>
      <c r="D65" s="528" t="s">
        <v>517</v>
      </c>
      <c r="E65" s="529">
        <v>50113001</v>
      </c>
      <c r="F65" s="528" t="s">
        <v>519</v>
      </c>
      <c r="G65" s="527" t="s">
        <v>520</v>
      </c>
      <c r="H65" s="527">
        <v>100392</v>
      </c>
      <c r="I65" s="527">
        <v>392</v>
      </c>
      <c r="J65" s="527" t="s">
        <v>619</v>
      </c>
      <c r="K65" s="527" t="s">
        <v>620</v>
      </c>
      <c r="L65" s="530">
        <v>57.94</v>
      </c>
      <c r="M65" s="530">
        <v>1</v>
      </c>
      <c r="N65" s="531">
        <v>57.94</v>
      </c>
    </row>
    <row r="66" spans="1:14" ht="14.4" customHeight="1" x14ac:dyDescent="0.3">
      <c r="A66" s="525" t="s">
        <v>498</v>
      </c>
      <c r="B66" s="526" t="s">
        <v>499</v>
      </c>
      <c r="C66" s="527" t="s">
        <v>516</v>
      </c>
      <c r="D66" s="528" t="s">
        <v>517</v>
      </c>
      <c r="E66" s="529">
        <v>50113001</v>
      </c>
      <c r="F66" s="528" t="s">
        <v>519</v>
      </c>
      <c r="G66" s="527" t="s">
        <v>520</v>
      </c>
      <c r="H66" s="527">
        <v>990474</v>
      </c>
      <c r="I66" s="527">
        <v>0</v>
      </c>
      <c r="J66" s="527" t="s">
        <v>621</v>
      </c>
      <c r="K66" s="527" t="s">
        <v>500</v>
      </c>
      <c r="L66" s="530">
        <v>490.05</v>
      </c>
      <c r="M66" s="530">
        <v>1</v>
      </c>
      <c r="N66" s="531">
        <v>490.05</v>
      </c>
    </row>
    <row r="67" spans="1:14" ht="14.4" customHeight="1" x14ac:dyDescent="0.3">
      <c r="A67" s="525" t="s">
        <v>498</v>
      </c>
      <c r="B67" s="526" t="s">
        <v>499</v>
      </c>
      <c r="C67" s="527" t="s">
        <v>516</v>
      </c>
      <c r="D67" s="528" t="s">
        <v>517</v>
      </c>
      <c r="E67" s="529">
        <v>50113001</v>
      </c>
      <c r="F67" s="528" t="s">
        <v>519</v>
      </c>
      <c r="G67" s="527" t="s">
        <v>520</v>
      </c>
      <c r="H67" s="527">
        <v>920200</v>
      </c>
      <c r="I67" s="527">
        <v>15877</v>
      </c>
      <c r="J67" s="527" t="s">
        <v>622</v>
      </c>
      <c r="K67" s="527" t="s">
        <v>500</v>
      </c>
      <c r="L67" s="530">
        <v>252.97798258519555</v>
      </c>
      <c r="M67" s="530">
        <v>7</v>
      </c>
      <c r="N67" s="531">
        <v>1770.8458780963688</v>
      </c>
    </row>
    <row r="68" spans="1:14" ht="14.4" customHeight="1" x14ac:dyDescent="0.3">
      <c r="A68" s="525" t="s">
        <v>498</v>
      </c>
      <c r="B68" s="526" t="s">
        <v>499</v>
      </c>
      <c r="C68" s="527" t="s">
        <v>516</v>
      </c>
      <c r="D68" s="528" t="s">
        <v>517</v>
      </c>
      <c r="E68" s="529">
        <v>50113001</v>
      </c>
      <c r="F68" s="528" t="s">
        <v>519</v>
      </c>
      <c r="G68" s="527" t="s">
        <v>520</v>
      </c>
      <c r="H68" s="527">
        <v>900240</v>
      </c>
      <c r="I68" s="527">
        <v>0</v>
      </c>
      <c r="J68" s="527" t="s">
        <v>536</v>
      </c>
      <c r="K68" s="527" t="s">
        <v>500</v>
      </c>
      <c r="L68" s="530">
        <v>67.760004977202271</v>
      </c>
      <c r="M68" s="530">
        <v>1</v>
      </c>
      <c r="N68" s="531">
        <v>67.760004977202271</v>
      </c>
    </row>
    <row r="69" spans="1:14" ht="14.4" customHeight="1" x14ac:dyDescent="0.3">
      <c r="A69" s="525" t="s">
        <v>498</v>
      </c>
      <c r="B69" s="526" t="s">
        <v>499</v>
      </c>
      <c r="C69" s="527" t="s">
        <v>516</v>
      </c>
      <c r="D69" s="528" t="s">
        <v>517</v>
      </c>
      <c r="E69" s="529">
        <v>50113001</v>
      </c>
      <c r="F69" s="528" t="s">
        <v>519</v>
      </c>
      <c r="G69" s="527" t="s">
        <v>520</v>
      </c>
      <c r="H69" s="527">
        <v>198872</v>
      </c>
      <c r="I69" s="527">
        <v>98872</v>
      </c>
      <c r="J69" s="527" t="s">
        <v>542</v>
      </c>
      <c r="K69" s="527" t="s">
        <v>543</v>
      </c>
      <c r="L69" s="530">
        <v>312.84000000000003</v>
      </c>
      <c r="M69" s="530">
        <v>21</v>
      </c>
      <c r="N69" s="531">
        <v>6569.64</v>
      </c>
    </row>
    <row r="70" spans="1:14" ht="14.4" customHeight="1" x14ac:dyDescent="0.3">
      <c r="A70" s="525" t="s">
        <v>498</v>
      </c>
      <c r="B70" s="526" t="s">
        <v>499</v>
      </c>
      <c r="C70" s="527" t="s">
        <v>516</v>
      </c>
      <c r="D70" s="528" t="s">
        <v>517</v>
      </c>
      <c r="E70" s="529">
        <v>50113001</v>
      </c>
      <c r="F70" s="528" t="s">
        <v>519</v>
      </c>
      <c r="G70" s="527" t="s">
        <v>520</v>
      </c>
      <c r="H70" s="527">
        <v>198876</v>
      </c>
      <c r="I70" s="527">
        <v>98876</v>
      </c>
      <c r="J70" s="527" t="s">
        <v>542</v>
      </c>
      <c r="K70" s="527" t="s">
        <v>544</v>
      </c>
      <c r="L70" s="530">
        <v>255.19999999999993</v>
      </c>
      <c r="M70" s="530">
        <v>24</v>
      </c>
      <c r="N70" s="531">
        <v>6124.7999999999984</v>
      </c>
    </row>
    <row r="71" spans="1:14" ht="14.4" customHeight="1" x14ac:dyDescent="0.3">
      <c r="A71" s="525" t="s">
        <v>498</v>
      </c>
      <c r="B71" s="526" t="s">
        <v>499</v>
      </c>
      <c r="C71" s="527" t="s">
        <v>516</v>
      </c>
      <c r="D71" s="528" t="s">
        <v>517</v>
      </c>
      <c r="E71" s="529">
        <v>50113001</v>
      </c>
      <c r="F71" s="528" t="s">
        <v>519</v>
      </c>
      <c r="G71" s="527" t="s">
        <v>520</v>
      </c>
      <c r="H71" s="527">
        <v>193746</v>
      </c>
      <c r="I71" s="527">
        <v>93746</v>
      </c>
      <c r="J71" s="527" t="s">
        <v>545</v>
      </c>
      <c r="K71" s="527" t="s">
        <v>546</v>
      </c>
      <c r="L71" s="530">
        <v>374.61846153846159</v>
      </c>
      <c r="M71" s="530">
        <v>52</v>
      </c>
      <c r="N71" s="531">
        <v>19480.160000000003</v>
      </c>
    </row>
    <row r="72" spans="1:14" ht="14.4" customHeight="1" x14ac:dyDescent="0.3">
      <c r="A72" s="525" t="s">
        <v>498</v>
      </c>
      <c r="B72" s="526" t="s">
        <v>499</v>
      </c>
      <c r="C72" s="527" t="s">
        <v>516</v>
      </c>
      <c r="D72" s="528" t="s">
        <v>517</v>
      </c>
      <c r="E72" s="529">
        <v>50113001</v>
      </c>
      <c r="F72" s="528" t="s">
        <v>519</v>
      </c>
      <c r="G72" s="527" t="s">
        <v>520</v>
      </c>
      <c r="H72" s="527">
        <v>51366</v>
      </c>
      <c r="I72" s="527">
        <v>51366</v>
      </c>
      <c r="J72" s="527" t="s">
        <v>547</v>
      </c>
      <c r="K72" s="527" t="s">
        <v>548</v>
      </c>
      <c r="L72" s="530">
        <v>171.6</v>
      </c>
      <c r="M72" s="530">
        <v>1</v>
      </c>
      <c r="N72" s="531">
        <v>171.6</v>
      </c>
    </row>
    <row r="73" spans="1:14" ht="14.4" customHeight="1" x14ac:dyDescent="0.3">
      <c r="A73" s="525" t="s">
        <v>498</v>
      </c>
      <c r="B73" s="526" t="s">
        <v>499</v>
      </c>
      <c r="C73" s="527" t="s">
        <v>516</v>
      </c>
      <c r="D73" s="528" t="s">
        <v>517</v>
      </c>
      <c r="E73" s="529">
        <v>50113001</v>
      </c>
      <c r="F73" s="528" t="s">
        <v>519</v>
      </c>
      <c r="G73" s="527" t="s">
        <v>520</v>
      </c>
      <c r="H73" s="527">
        <v>51367</v>
      </c>
      <c r="I73" s="527">
        <v>51367</v>
      </c>
      <c r="J73" s="527" t="s">
        <v>547</v>
      </c>
      <c r="K73" s="527" t="s">
        <v>549</v>
      </c>
      <c r="L73" s="530">
        <v>92.949999999999989</v>
      </c>
      <c r="M73" s="530">
        <v>4</v>
      </c>
      <c r="N73" s="531">
        <v>371.79999999999995</v>
      </c>
    </row>
    <row r="74" spans="1:14" ht="14.4" customHeight="1" x14ac:dyDescent="0.3">
      <c r="A74" s="525" t="s">
        <v>498</v>
      </c>
      <c r="B74" s="526" t="s">
        <v>499</v>
      </c>
      <c r="C74" s="527" t="s">
        <v>516</v>
      </c>
      <c r="D74" s="528" t="s">
        <v>517</v>
      </c>
      <c r="E74" s="529">
        <v>50113001</v>
      </c>
      <c r="F74" s="528" t="s">
        <v>519</v>
      </c>
      <c r="G74" s="527" t="s">
        <v>520</v>
      </c>
      <c r="H74" s="527">
        <v>51383</v>
      </c>
      <c r="I74" s="527">
        <v>51383</v>
      </c>
      <c r="J74" s="527" t="s">
        <v>547</v>
      </c>
      <c r="K74" s="527" t="s">
        <v>550</v>
      </c>
      <c r="L74" s="530">
        <v>93.5</v>
      </c>
      <c r="M74" s="530">
        <v>35</v>
      </c>
      <c r="N74" s="531">
        <v>3272.5</v>
      </c>
    </row>
    <row r="75" spans="1:14" ht="14.4" customHeight="1" x14ac:dyDescent="0.3">
      <c r="A75" s="525" t="s">
        <v>498</v>
      </c>
      <c r="B75" s="526" t="s">
        <v>499</v>
      </c>
      <c r="C75" s="527" t="s">
        <v>516</v>
      </c>
      <c r="D75" s="528" t="s">
        <v>517</v>
      </c>
      <c r="E75" s="529">
        <v>50113001</v>
      </c>
      <c r="F75" s="528" t="s">
        <v>519</v>
      </c>
      <c r="G75" s="527" t="s">
        <v>529</v>
      </c>
      <c r="H75" s="527">
        <v>125745</v>
      </c>
      <c r="I75" s="527">
        <v>25745</v>
      </c>
      <c r="J75" s="527" t="s">
        <v>552</v>
      </c>
      <c r="K75" s="527" t="s">
        <v>553</v>
      </c>
      <c r="L75" s="530">
        <v>482.76000000000005</v>
      </c>
      <c r="M75" s="530">
        <v>4</v>
      </c>
      <c r="N75" s="531">
        <v>1931.0400000000002</v>
      </c>
    </row>
    <row r="76" spans="1:14" ht="14.4" customHeight="1" x14ac:dyDescent="0.3">
      <c r="A76" s="525" t="s">
        <v>498</v>
      </c>
      <c r="B76" s="526" t="s">
        <v>499</v>
      </c>
      <c r="C76" s="527" t="s">
        <v>516</v>
      </c>
      <c r="D76" s="528" t="s">
        <v>517</v>
      </c>
      <c r="E76" s="529">
        <v>50113001</v>
      </c>
      <c r="F76" s="528" t="s">
        <v>519</v>
      </c>
      <c r="G76" s="527" t="s">
        <v>520</v>
      </c>
      <c r="H76" s="527">
        <v>902055</v>
      </c>
      <c r="I76" s="527">
        <v>0</v>
      </c>
      <c r="J76" s="527" t="s">
        <v>623</v>
      </c>
      <c r="K76" s="527" t="s">
        <v>624</v>
      </c>
      <c r="L76" s="530">
        <v>75.004243699891262</v>
      </c>
      <c r="M76" s="530">
        <v>52</v>
      </c>
      <c r="N76" s="531">
        <v>3900.2206723943459</v>
      </c>
    </row>
    <row r="77" spans="1:14" ht="14.4" customHeight="1" x14ac:dyDescent="0.3">
      <c r="A77" s="525" t="s">
        <v>498</v>
      </c>
      <c r="B77" s="526" t="s">
        <v>499</v>
      </c>
      <c r="C77" s="527" t="s">
        <v>516</v>
      </c>
      <c r="D77" s="528" t="s">
        <v>517</v>
      </c>
      <c r="E77" s="529">
        <v>50113001</v>
      </c>
      <c r="F77" s="528" t="s">
        <v>519</v>
      </c>
      <c r="G77" s="527" t="s">
        <v>520</v>
      </c>
      <c r="H77" s="527">
        <v>100802</v>
      </c>
      <c r="I77" s="527">
        <v>1000</v>
      </c>
      <c r="J77" s="527" t="s">
        <v>556</v>
      </c>
      <c r="K77" s="527" t="s">
        <v>557</v>
      </c>
      <c r="L77" s="530">
        <v>75.495716630601109</v>
      </c>
      <c r="M77" s="530">
        <v>7</v>
      </c>
      <c r="N77" s="531">
        <v>528.47001641420775</v>
      </c>
    </row>
    <row r="78" spans="1:14" ht="14.4" customHeight="1" x14ac:dyDescent="0.3">
      <c r="A78" s="525" t="s">
        <v>498</v>
      </c>
      <c r="B78" s="526" t="s">
        <v>499</v>
      </c>
      <c r="C78" s="527" t="s">
        <v>516</v>
      </c>
      <c r="D78" s="528" t="s">
        <v>517</v>
      </c>
      <c r="E78" s="529">
        <v>50113001</v>
      </c>
      <c r="F78" s="528" t="s">
        <v>519</v>
      </c>
      <c r="G78" s="527" t="s">
        <v>520</v>
      </c>
      <c r="H78" s="527">
        <v>500989</v>
      </c>
      <c r="I78" s="527">
        <v>0</v>
      </c>
      <c r="J78" s="527" t="s">
        <v>563</v>
      </c>
      <c r="K78" s="527" t="s">
        <v>500</v>
      </c>
      <c r="L78" s="530">
        <v>63.083212386313136</v>
      </c>
      <c r="M78" s="530">
        <v>106</v>
      </c>
      <c r="N78" s="531">
        <v>6686.8205129491926</v>
      </c>
    </row>
    <row r="79" spans="1:14" ht="14.4" customHeight="1" x14ac:dyDescent="0.3">
      <c r="A79" s="525" t="s">
        <v>498</v>
      </c>
      <c r="B79" s="526" t="s">
        <v>499</v>
      </c>
      <c r="C79" s="527" t="s">
        <v>516</v>
      </c>
      <c r="D79" s="528" t="s">
        <v>517</v>
      </c>
      <c r="E79" s="529">
        <v>50113001</v>
      </c>
      <c r="F79" s="528" t="s">
        <v>519</v>
      </c>
      <c r="G79" s="527" t="s">
        <v>520</v>
      </c>
      <c r="H79" s="527">
        <v>67558</v>
      </c>
      <c r="I79" s="527">
        <v>67558</v>
      </c>
      <c r="J79" s="527" t="s">
        <v>625</v>
      </c>
      <c r="K79" s="527" t="s">
        <v>626</v>
      </c>
      <c r="L79" s="530">
        <v>27.680000000000017</v>
      </c>
      <c r="M79" s="530">
        <v>2</v>
      </c>
      <c r="N79" s="531">
        <v>55.360000000000035</v>
      </c>
    </row>
    <row r="80" spans="1:14" ht="14.4" customHeight="1" x14ac:dyDescent="0.3">
      <c r="A80" s="525" t="s">
        <v>498</v>
      </c>
      <c r="B80" s="526" t="s">
        <v>499</v>
      </c>
      <c r="C80" s="527" t="s">
        <v>516</v>
      </c>
      <c r="D80" s="528" t="s">
        <v>517</v>
      </c>
      <c r="E80" s="529">
        <v>50113001</v>
      </c>
      <c r="F80" s="528" t="s">
        <v>519</v>
      </c>
      <c r="G80" s="527" t="s">
        <v>520</v>
      </c>
      <c r="H80" s="527">
        <v>102439</v>
      </c>
      <c r="I80" s="527">
        <v>2439</v>
      </c>
      <c r="J80" s="527" t="s">
        <v>571</v>
      </c>
      <c r="K80" s="527" t="s">
        <v>572</v>
      </c>
      <c r="L80" s="530">
        <v>281.07590163934429</v>
      </c>
      <c r="M80" s="530">
        <v>61</v>
      </c>
      <c r="N80" s="531">
        <v>17145.63</v>
      </c>
    </row>
    <row r="81" spans="1:14" ht="14.4" customHeight="1" x14ac:dyDescent="0.3">
      <c r="A81" s="525" t="s">
        <v>498</v>
      </c>
      <c r="B81" s="526" t="s">
        <v>499</v>
      </c>
      <c r="C81" s="527" t="s">
        <v>516</v>
      </c>
      <c r="D81" s="528" t="s">
        <v>517</v>
      </c>
      <c r="E81" s="529">
        <v>50113001</v>
      </c>
      <c r="F81" s="528" t="s">
        <v>519</v>
      </c>
      <c r="G81" s="527" t="s">
        <v>520</v>
      </c>
      <c r="H81" s="527">
        <v>100502</v>
      </c>
      <c r="I81" s="527">
        <v>502</v>
      </c>
      <c r="J81" s="527" t="s">
        <v>573</v>
      </c>
      <c r="K81" s="527" t="s">
        <v>574</v>
      </c>
      <c r="L81" s="530">
        <v>208.23346153846157</v>
      </c>
      <c r="M81" s="530">
        <v>52</v>
      </c>
      <c r="N81" s="531">
        <v>10828.140000000001</v>
      </c>
    </row>
    <row r="82" spans="1:14" ht="14.4" customHeight="1" x14ac:dyDescent="0.3">
      <c r="A82" s="525" t="s">
        <v>498</v>
      </c>
      <c r="B82" s="526" t="s">
        <v>499</v>
      </c>
      <c r="C82" s="527" t="s">
        <v>516</v>
      </c>
      <c r="D82" s="528" t="s">
        <v>517</v>
      </c>
      <c r="E82" s="529">
        <v>50113001</v>
      </c>
      <c r="F82" s="528" t="s">
        <v>519</v>
      </c>
      <c r="G82" s="527" t="s">
        <v>520</v>
      </c>
      <c r="H82" s="527">
        <v>102684</v>
      </c>
      <c r="I82" s="527">
        <v>2684</v>
      </c>
      <c r="J82" s="527" t="s">
        <v>573</v>
      </c>
      <c r="K82" s="527" t="s">
        <v>575</v>
      </c>
      <c r="L82" s="530">
        <v>74.048000000000002</v>
      </c>
      <c r="M82" s="530">
        <v>5</v>
      </c>
      <c r="N82" s="531">
        <v>370.24</v>
      </c>
    </row>
    <row r="83" spans="1:14" ht="14.4" customHeight="1" x14ac:dyDescent="0.3">
      <c r="A83" s="525" t="s">
        <v>498</v>
      </c>
      <c r="B83" s="526" t="s">
        <v>499</v>
      </c>
      <c r="C83" s="527" t="s">
        <v>516</v>
      </c>
      <c r="D83" s="528" t="s">
        <v>517</v>
      </c>
      <c r="E83" s="529">
        <v>50113001</v>
      </c>
      <c r="F83" s="528" t="s">
        <v>519</v>
      </c>
      <c r="G83" s="527" t="s">
        <v>529</v>
      </c>
      <c r="H83" s="527">
        <v>107981</v>
      </c>
      <c r="I83" s="527">
        <v>7981</v>
      </c>
      <c r="J83" s="527" t="s">
        <v>627</v>
      </c>
      <c r="K83" s="527" t="s">
        <v>628</v>
      </c>
      <c r="L83" s="530">
        <v>53.76</v>
      </c>
      <c r="M83" s="530">
        <v>2</v>
      </c>
      <c r="N83" s="531">
        <v>107.52</v>
      </c>
    </row>
    <row r="84" spans="1:14" ht="14.4" customHeight="1" x14ac:dyDescent="0.3">
      <c r="A84" s="525" t="s">
        <v>498</v>
      </c>
      <c r="B84" s="526" t="s">
        <v>499</v>
      </c>
      <c r="C84" s="527" t="s">
        <v>516</v>
      </c>
      <c r="D84" s="528" t="s">
        <v>517</v>
      </c>
      <c r="E84" s="529">
        <v>50113001</v>
      </c>
      <c r="F84" s="528" t="s">
        <v>519</v>
      </c>
      <c r="G84" s="527" t="s">
        <v>520</v>
      </c>
      <c r="H84" s="527">
        <v>147671</v>
      </c>
      <c r="I84" s="527">
        <v>47671</v>
      </c>
      <c r="J84" s="527" t="s">
        <v>629</v>
      </c>
      <c r="K84" s="527" t="s">
        <v>630</v>
      </c>
      <c r="L84" s="530">
        <v>351.19032362437684</v>
      </c>
      <c r="M84" s="530">
        <v>2</v>
      </c>
      <c r="N84" s="531">
        <v>702.38064724875369</v>
      </c>
    </row>
    <row r="85" spans="1:14" ht="14.4" customHeight="1" x14ac:dyDescent="0.3">
      <c r="A85" s="525" t="s">
        <v>498</v>
      </c>
      <c r="B85" s="526" t="s">
        <v>499</v>
      </c>
      <c r="C85" s="527" t="s">
        <v>516</v>
      </c>
      <c r="D85" s="528" t="s">
        <v>517</v>
      </c>
      <c r="E85" s="529">
        <v>50113001</v>
      </c>
      <c r="F85" s="528" t="s">
        <v>519</v>
      </c>
      <c r="G85" s="527" t="s">
        <v>529</v>
      </c>
      <c r="H85" s="527">
        <v>109709</v>
      </c>
      <c r="I85" s="527">
        <v>9709</v>
      </c>
      <c r="J85" s="527" t="s">
        <v>584</v>
      </c>
      <c r="K85" s="527" t="s">
        <v>585</v>
      </c>
      <c r="L85" s="530">
        <v>35.794444444444444</v>
      </c>
      <c r="M85" s="530">
        <v>18</v>
      </c>
      <c r="N85" s="531">
        <v>644.29999999999995</v>
      </c>
    </row>
    <row r="86" spans="1:14" ht="14.4" customHeight="1" x14ac:dyDescent="0.3">
      <c r="A86" s="525" t="s">
        <v>498</v>
      </c>
      <c r="B86" s="526" t="s">
        <v>499</v>
      </c>
      <c r="C86" s="527" t="s">
        <v>516</v>
      </c>
      <c r="D86" s="528" t="s">
        <v>517</v>
      </c>
      <c r="E86" s="529">
        <v>50113009</v>
      </c>
      <c r="F86" s="528" t="s">
        <v>591</v>
      </c>
      <c r="G86" s="527" t="s">
        <v>520</v>
      </c>
      <c r="H86" s="527">
        <v>159494</v>
      </c>
      <c r="I86" s="527">
        <v>59494</v>
      </c>
      <c r="J86" s="527" t="s">
        <v>631</v>
      </c>
      <c r="K86" s="527" t="s">
        <v>632</v>
      </c>
      <c r="L86" s="530">
        <v>5170</v>
      </c>
      <c r="M86" s="530">
        <v>12</v>
      </c>
      <c r="N86" s="531">
        <v>62040</v>
      </c>
    </row>
    <row r="87" spans="1:14" ht="14.4" customHeight="1" x14ac:dyDescent="0.3">
      <c r="A87" s="525" t="s">
        <v>498</v>
      </c>
      <c r="B87" s="526" t="s">
        <v>499</v>
      </c>
      <c r="C87" s="527" t="s">
        <v>516</v>
      </c>
      <c r="D87" s="528" t="s">
        <v>517</v>
      </c>
      <c r="E87" s="529">
        <v>50113009</v>
      </c>
      <c r="F87" s="528" t="s">
        <v>591</v>
      </c>
      <c r="G87" s="527" t="s">
        <v>529</v>
      </c>
      <c r="H87" s="527">
        <v>17039</v>
      </c>
      <c r="I87" s="527">
        <v>17039</v>
      </c>
      <c r="J87" s="527" t="s">
        <v>633</v>
      </c>
      <c r="K87" s="527" t="s">
        <v>634</v>
      </c>
      <c r="L87" s="530">
        <v>4974.2902100402407</v>
      </c>
      <c r="M87" s="530">
        <v>14</v>
      </c>
      <c r="N87" s="531">
        <v>69640.062940563366</v>
      </c>
    </row>
    <row r="88" spans="1:14" ht="14.4" customHeight="1" thickBot="1" x14ac:dyDescent="0.35">
      <c r="A88" s="532" t="s">
        <v>498</v>
      </c>
      <c r="B88" s="533" t="s">
        <v>499</v>
      </c>
      <c r="C88" s="534" t="s">
        <v>516</v>
      </c>
      <c r="D88" s="535" t="s">
        <v>517</v>
      </c>
      <c r="E88" s="536">
        <v>50113009</v>
      </c>
      <c r="F88" s="535" t="s">
        <v>591</v>
      </c>
      <c r="G88" s="534" t="s">
        <v>529</v>
      </c>
      <c r="H88" s="534">
        <v>142433</v>
      </c>
      <c r="I88" s="534">
        <v>42433</v>
      </c>
      <c r="J88" s="534" t="s">
        <v>633</v>
      </c>
      <c r="K88" s="534" t="s">
        <v>635</v>
      </c>
      <c r="L88" s="537">
        <v>8949.1833373411919</v>
      </c>
      <c r="M88" s="537">
        <v>98</v>
      </c>
      <c r="N88" s="538">
        <v>877019.96705943672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0" tint="-0.249977111117893"/>
    <pageSetUpPr fitToPage="1"/>
  </sheetPr>
  <dimension ref="A1:F21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RowHeight="14.4" customHeight="1" x14ac:dyDescent="0.3"/>
  <cols>
    <col min="1" max="1" width="46.6640625" style="160" customWidth="1"/>
    <col min="2" max="2" width="10" style="240" customWidth="1"/>
    <col min="3" max="3" width="5.5546875" style="243" customWidth="1"/>
    <col min="4" max="4" width="10" style="240" customWidth="1"/>
    <col min="5" max="5" width="5.5546875" style="243" customWidth="1"/>
    <col min="6" max="6" width="10" style="240" customWidth="1"/>
    <col min="7" max="16384" width="8.88671875" style="160"/>
  </cols>
  <sheetData>
    <row r="1" spans="1:6" ht="37.200000000000003" customHeight="1" thickBot="1" x14ac:dyDescent="0.4">
      <c r="A1" s="418" t="s">
        <v>177</v>
      </c>
      <c r="B1" s="419"/>
      <c r="C1" s="419"/>
      <c r="D1" s="419"/>
      <c r="E1" s="419"/>
      <c r="F1" s="419"/>
    </row>
    <row r="2" spans="1:6" ht="14.4" customHeight="1" thickBot="1" x14ac:dyDescent="0.35">
      <c r="A2" s="272" t="s">
        <v>272</v>
      </c>
      <c r="B2" s="63"/>
      <c r="C2" s="64"/>
      <c r="D2" s="65"/>
      <c r="E2" s="64"/>
      <c r="F2" s="65"/>
    </row>
    <row r="3" spans="1:6" ht="14.4" customHeight="1" thickBot="1" x14ac:dyDescent="0.35">
      <c r="A3" s="129"/>
      <c r="B3" s="420" t="s">
        <v>142</v>
      </c>
      <c r="C3" s="421"/>
      <c r="D3" s="422" t="s">
        <v>141</v>
      </c>
      <c r="E3" s="421"/>
      <c r="F3" s="93" t="s">
        <v>3</v>
      </c>
    </row>
    <row r="4" spans="1:6" ht="14.4" customHeight="1" thickBot="1" x14ac:dyDescent="0.35">
      <c r="A4" s="539" t="s">
        <v>156</v>
      </c>
      <c r="B4" s="540" t="s">
        <v>14</v>
      </c>
      <c r="C4" s="541" t="s">
        <v>2</v>
      </c>
      <c r="D4" s="540" t="s">
        <v>14</v>
      </c>
      <c r="E4" s="541" t="s">
        <v>2</v>
      </c>
      <c r="F4" s="542" t="s">
        <v>14</v>
      </c>
    </row>
    <row r="5" spans="1:6" ht="14.4" customHeight="1" x14ac:dyDescent="0.3">
      <c r="A5" s="553" t="s">
        <v>636</v>
      </c>
      <c r="B5" s="523">
        <v>463556.16747367679</v>
      </c>
      <c r="C5" s="543">
        <v>0.11322743972753187</v>
      </c>
      <c r="D5" s="523">
        <v>3630470.5860161898</v>
      </c>
      <c r="E5" s="543">
        <v>0.8867725602724682</v>
      </c>
      <c r="F5" s="524">
        <v>4094026.7534898664</v>
      </c>
    </row>
    <row r="6" spans="1:6" ht="14.4" customHeight="1" thickBot="1" x14ac:dyDescent="0.35">
      <c r="A6" s="554" t="s">
        <v>637</v>
      </c>
      <c r="B6" s="546"/>
      <c r="C6" s="547">
        <v>0</v>
      </c>
      <c r="D6" s="546">
        <v>811839.23000000021</v>
      </c>
      <c r="E6" s="547">
        <v>1</v>
      </c>
      <c r="F6" s="548">
        <v>811839.23000000021</v>
      </c>
    </row>
    <row r="7" spans="1:6" ht="14.4" customHeight="1" thickBot="1" x14ac:dyDescent="0.35">
      <c r="A7" s="549" t="s">
        <v>3</v>
      </c>
      <c r="B7" s="550">
        <v>463556.16747367679</v>
      </c>
      <c r="C7" s="551">
        <v>9.4490181556879521E-2</v>
      </c>
      <c r="D7" s="550">
        <v>4442309.8160161898</v>
      </c>
      <c r="E7" s="551">
        <v>0.90550981844312051</v>
      </c>
      <c r="F7" s="552">
        <v>4905865.9834898664</v>
      </c>
    </row>
    <row r="8" spans="1:6" ht="14.4" customHeight="1" thickBot="1" x14ac:dyDescent="0.35"/>
    <row r="9" spans="1:6" ht="14.4" customHeight="1" x14ac:dyDescent="0.3">
      <c r="A9" s="553" t="s">
        <v>638</v>
      </c>
      <c r="B9" s="523"/>
      <c r="C9" s="543">
        <v>0</v>
      </c>
      <c r="D9" s="523">
        <v>732.07992856480155</v>
      </c>
      <c r="E9" s="543">
        <v>1</v>
      </c>
      <c r="F9" s="524">
        <v>732.07992856480155</v>
      </c>
    </row>
    <row r="10" spans="1:6" ht="14.4" customHeight="1" x14ac:dyDescent="0.3">
      <c r="A10" s="556" t="s">
        <v>639</v>
      </c>
      <c r="B10" s="530"/>
      <c r="C10" s="544">
        <v>0</v>
      </c>
      <c r="D10" s="530">
        <v>2896.5600000000004</v>
      </c>
      <c r="E10" s="544">
        <v>1</v>
      </c>
      <c r="F10" s="531">
        <v>2896.5600000000004</v>
      </c>
    </row>
    <row r="11" spans="1:6" ht="14.4" customHeight="1" x14ac:dyDescent="0.3">
      <c r="A11" s="556" t="s">
        <v>640</v>
      </c>
      <c r="B11" s="530"/>
      <c r="C11" s="544">
        <v>0</v>
      </c>
      <c r="D11" s="530">
        <v>2210.6</v>
      </c>
      <c r="E11" s="544">
        <v>1</v>
      </c>
      <c r="F11" s="531">
        <v>2210.6</v>
      </c>
    </row>
    <row r="12" spans="1:6" ht="14.4" customHeight="1" x14ac:dyDescent="0.3">
      <c r="A12" s="556" t="s">
        <v>641</v>
      </c>
      <c r="B12" s="530"/>
      <c r="C12" s="544">
        <v>0</v>
      </c>
      <c r="D12" s="530">
        <v>107.52</v>
      </c>
      <c r="E12" s="544">
        <v>1</v>
      </c>
      <c r="F12" s="531">
        <v>107.52</v>
      </c>
    </row>
    <row r="13" spans="1:6" ht="14.4" customHeight="1" x14ac:dyDescent="0.3">
      <c r="A13" s="556" t="s">
        <v>642</v>
      </c>
      <c r="B13" s="530"/>
      <c r="C13" s="544">
        <v>0</v>
      </c>
      <c r="D13" s="530">
        <v>50.169999999999966</v>
      </c>
      <c r="E13" s="544">
        <v>1</v>
      </c>
      <c r="F13" s="531">
        <v>50.169999999999966</v>
      </c>
    </row>
    <row r="14" spans="1:6" ht="14.4" customHeight="1" x14ac:dyDescent="0.3">
      <c r="A14" s="556" t="s">
        <v>643</v>
      </c>
      <c r="B14" s="530"/>
      <c r="C14" s="544">
        <v>0</v>
      </c>
      <c r="D14" s="530">
        <v>668.19999999999993</v>
      </c>
      <c r="E14" s="544">
        <v>1</v>
      </c>
      <c r="F14" s="531">
        <v>668.19999999999993</v>
      </c>
    </row>
    <row r="15" spans="1:6" ht="14.4" customHeight="1" x14ac:dyDescent="0.3">
      <c r="A15" s="556" t="s">
        <v>644</v>
      </c>
      <c r="B15" s="530"/>
      <c r="C15" s="544">
        <v>0</v>
      </c>
      <c r="D15" s="530">
        <v>2028787.5039124938</v>
      </c>
      <c r="E15" s="544">
        <v>1</v>
      </c>
      <c r="F15" s="531">
        <v>2028787.5039124938</v>
      </c>
    </row>
    <row r="16" spans="1:6" ht="14.4" customHeight="1" x14ac:dyDescent="0.3">
      <c r="A16" s="556" t="s">
        <v>645</v>
      </c>
      <c r="B16" s="530"/>
      <c r="C16" s="544">
        <v>0</v>
      </c>
      <c r="D16" s="530">
        <v>809156.37000000011</v>
      </c>
      <c r="E16" s="544">
        <v>1</v>
      </c>
      <c r="F16" s="531">
        <v>809156.37000000011</v>
      </c>
    </row>
    <row r="17" spans="1:6" ht="14.4" customHeight="1" x14ac:dyDescent="0.3">
      <c r="A17" s="556" t="s">
        <v>646</v>
      </c>
      <c r="B17" s="530">
        <v>463556.16747367679</v>
      </c>
      <c r="C17" s="544">
        <v>1</v>
      </c>
      <c r="D17" s="530"/>
      <c r="E17" s="544">
        <v>0</v>
      </c>
      <c r="F17" s="531">
        <v>463556.16747367679</v>
      </c>
    </row>
    <row r="18" spans="1:6" ht="14.4" customHeight="1" x14ac:dyDescent="0.3">
      <c r="A18" s="556" t="s">
        <v>647</v>
      </c>
      <c r="B18" s="530"/>
      <c r="C18" s="544">
        <v>0</v>
      </c>
      <c r="D18" s="530">
        <v>735590.86</v>
      </c>
      <c r="E18" s="544">
        <v>1</v>
      </c>
      <c r="F18" s="531">
        <v>735590.86</v>
      </c>
    </row>
    <row r="19" spans="1:6" ht="14.4" customHeight="1" x14ac:dyDescent="0.3">
      <c r="A19" s="556" t="s">
        <v>648</v>
      </c>
      <c r="B19" s="530"/>
      <c r="C19" s="544">
        <v>0</v>
      </c>
      <c r="D19" s="530">
        <v>193098.5125263232</v>
      </c>
      <c r="E19" s="544">
        <v>1</v>
      </c>
      <c r="F19" s="531">
        <v>193098.5125263232</v>
      </c>
    </row>
    <row r="20" spans="1:6" ht="14.4" customHeight="1" thickBot="1" x14ac:dyDescent="0.35">
      <c r="A20" s="554" t="s">
        <v>649</v>
      </c>
      <c r="B20" s="546"/>
      <c r="C20" s="547">
        <v>0</v>
      </c>
      <c r="D20" s="546">
        <v>669011.43964880938</v>
      </c>
      <c r="E20" s="547">
        <v>1</v>
      </c>
      <c r="F20" s="548">
        <v>669011.43964880938</v>
      </c>
    </row>
    <row r="21" spans="1:6" ht="14.4" customHeight="1" thickBot="1" x14ac:dyDescent="0.35">
      <c r="A21" s="549" t="s">
        <v>3</v>
      </c>
      <c r="B21" s="550">
        <v>463556.16747367679</v>
      </c>
      <c r="C21" s="551">
        <v>9.4490181556879507E-2</v>
      </c>
      <c r="D21" s="550">
        <v>4442309.8160161916</v>
      </c>
      <c r="E21" s="551">
        <v>0.90550981844312073</v>
      </c>
      <c r="F21" s="552">
        <v>4905865.9834898673</v>
      </c>
    </row>
  </sheetData>
  <mergeCells count="3">
    <mergeCell ref="A1:F1"/>
    <mergeCell ref="B3:C3"/>
    <mergeCell ref="D3:E3"/>
  </mergeCells>
  <conditionalFormatting sqref="C5:C1048576">
    <cfRule type="cellIs" dxfId="47" priority="8" stopIfTrue="1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29</vt:i4>
      </vt:variant>
      <vt:variant>
        <vt:lpstr>Pojmenované oblasti</vt:lpstr>
      </vt:variant>
      <vt:variant>
        <vt:i4>3</vt:i4>
      </vt:variant>
    </vt:vector>
  </HeadingPairs>
  <TitlesOfParts>
    <vt:vector size="32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Vykáz.-A Det.Lék.</vt:lpstr>
      <vt:lpstr>ZV Vykáz.-H</vt:lpstr>
      <vt:lpstr>ZV Vykáz.-H Detail</vt:lpstr>
      <vt:lpstr>ALOS</vt:lpstr>
      <vt:lpstr>ZV Vyžád.</vt:lpstr>
      <vt:lpstr>ZV Vyžád. Detail</vt:lpstr>
      <vt:lpstr>doměsíce</vt:lpstr>
      <vt:lpstr>Obdobi</vt:lpstr>
      <vt:lpstr>ALOS!Oblast_tisku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2017-05-31T07:11:02Z</cp:lastPrinted>
  <dcterms:created xsi:type="dcterms:W3CDTF">2013-04-17T20:15:29Z</dcterms:created>
  <dcterms:modified xsi:type="dcterms:W3CDTF">2017-09-07T10:07:32Z</dcterms:modified>
</cp:coreProperties>
</file>